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bert\Box\Grant Stuff\FIT-Budget\"/>
    </mc:Choice>
  </mc:AlternateContent>
  <xr:revisionPtr revIDLastSave="0" documentId="13_ncr:1_{4682A416-E749-498E-9DCF-E101799A34A1}" xr6:coauthVersionLast="36" xr6:coauthVersionMax="36" xr10:uidLastSave="{00000000-0000-0000-0000-000000000000}"/>
  <bookViews>
    <workbookView xWindow="0" yWindow="0" windowWidth="24570" windowHeight="9780" xr2:uid="{73D979E3-2B9B-46FB-9C9A-3DCC5D9A4769}"/>
  </bookViews>
  <sheets>
    <sheet name="Budget-FIT" sheetId="8" r:id="rId1"/>
    <sheet name="NSF" sheetId="17" r:id="rId2"/>
    <sheet name="OSP" sheetId="1" r:id="rId3"/>
    <sheet name="    NOTES            " sheetId="18" r:id="rId4"/>
    <sheet name="Rate Sheet" sheetId="6" r:id="rId5"/>
    <sheet name="CW-Salary" sheetId="15" r:id="rId6"/>
    <sheet name="Budget-Output-Worksheet" sheetId="3" r:id="rId7"/>
    <sheet name="CW-FY" sheetId="4" r:id="rId8"/>
    <sheet name="CW-nextFY" sheetId="5" r:id="rId9"/>
  </sheets>
  <definedNames>
    <definedName name="_xlnm._FilterDatabase" localSheetId="8" hidden="1">'CW-nextFY'!$B$1:$U$86</definedName>
    <definedName name="_xlnm._FilterDatabase" localSheetId="5" hidden="1">'CW-Salary'!$B$1:$AT$487</definedName>
    <definedName name="_xlnm.Print_Area" localSheetId="0">'Budget-FIT'!$B$3:$V$123</definedName>
    <definedName name="_xlnm.Print_Area" localSheetId="2">OSP!$A$1:$I$46</definedName>
  </definedNames>
  <calcPr calcId="191029"/>
</workbook>
</file>

<file path=xl/calcChain.xml><?xml version="1.0" encoding="utf-8"?>
<calcChain xmlns="http://schemas.openxmlformats.org/spreadsheetml/2006/main">
  <c r="L38" i="15" l="1"/>
  <c r="M38" i="15" s="1"/>
  <c r="N38" i="15" s="1"/>
  <c r="J25" i="15"/>
  <c r="J28" i="15"/>
  <c r="J36" i="15"/>
  <c r="J39" i="15"/>
  <c r="J44" i="15"/>
  <c r="J47" i="15"/>
  <c r="J52" i="15"/>
  <c r="J55" i="15"/>
  <c r="J60" i="15"/>
  <c r="J68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10" i="15"/>
  <c r="J17" i="15"/>
  <c r="J18" i="15"/>
  <c r="L2" i="15"/>
  <c r="M2" i="15" s="1"/>
  <c r="N2" i="15" s="1"/>
  <c r="L3" i="15"/>
  <c r="M3" i="15" s="1"/>
  <c r="N3" i="15" s="1"/>
  <c r="O3" i="15" s="1"/>
  <c r="P3" i="15" s="1"/>
  <c r="Q3" i="15" s="1"/>
  <c r="R3" i="15" s="1"/>
  <c r="L4" i="15"/>
  <c r="M4" i="15" s="1"/>
  <c r="N4" i="15" s="1"/>
  <c r="L5" i="15"/>
  <c r="M5" i="15"/>
  <c r="N5" i="15"/>
  <c r="O5" i="15" s="1"/>
  <c r="P5" i="15" s="1"/>
  <c r="Q5" i="15" s="1"/>
  <c r="R5" i="15" s="1"/>
  <c r="L6" i="15"/>
  <c r="M6" i="15" s="1"/>
  <c r="N6" i="15" s="1"/>
  <c r="J6" i="15" s="1"/>
  <c r="L7" i="15"/>
  <c r="M7" i="15"/>
  <c r="N7" i="15" s="1"/>
  <c r="O7" i="15" s="1"/>
  <c r="P7" i="15" s="1"/>
  <c r="Q7" i="15" s="1"/>
  <c r="R7" i="15" s="1"/>
  <c r="L8" i="15"/>
  <c r="M8" i="15" s="1"/>
  <c r="N8" i="15" s="1"/>
  <c r="L9" i="15"/>
  <c r="M9" i="15" s="1"/>
  <c r="N9" i="15" s="1"/>
  <c r="O9" i="15" s="1"/>
  <c r="P9" i="15" s="1"/>
  <c r="Q9" i="15" s="1"/>
  <c r="R9" i="15"/>
  <c r="L10" i="15"/>
  <c r="M10" i="15"/>
  <c r="N10" i="15" s="1"/>
  <c r="O10" i="15" s="1"/>
  <c r="P10" i="15" s="1"/>
  <c r="Q10" i="15" s="1"/>
  <c r="R10" i="15" s="1"/>
  <c r="L11" i="15"/>
  <c r="M11" i="15" s="1"/>
  <c r="N11" i="15" s="1"/>
  <c r="L12" i="15"/>
  <c r="M12" i="15"/>
  <c r="N12" i="15" s="1"/>
  <c r="O12" i="15" s="1"/>
  <c r="P12" i="15" s="1"/>
  <c r="Q12" i="15" s="1"/>
  <c r="R12" i="15" s="1"/>
  <c r="L13" i="15"/>
  <c r="M13" i="15"/>
  <c r="N13" i="15" s="1"/>
  <c r="L14" i="15"/>
  <c r="M14" i="15" s="1"/>
  <c r="N14" i="15" s="1"/>
  <c r="J14" i="15" s="1"/>
  <c r="L15" i="15"/>
  <c r="M15" i="15"/>
  <c r="N15" i="15" s="1"/>
  <c r="O15" i="15" s="1"/>
  <c r="P15" i="15" s="1"/>
  <c r="Q15" i="15" s="1"/>
  <c r="R15" i="15" s="1"/>
  <c r="L16" i="15"/>
  <c r="M16" i="15"/>
  <c r="N16" i="15" s="1"/>
  <c r="L17" i="15"/>
  <c r="M17" i="15" s="1"/>
  <c r="N17" i="15" s="1"/>
  <c r="O17" i="15" s="1"/>
  <c r="P17" i="15" s="1"/>
  <c r="Q17" i="15" s="1"/>
  <c r="R17" i="15" s="1"/>
  <c r="L18" i="15"/>
  <c r="M18" i="15"/>
  <c r="N18" i="15" s="1"/>
  <c r="O18" i="15" s="1"/>
  <c r="P18" i="15" s="1"/>
  <c r="Q18" i="15" s="1"/>
  <c r="R18" i="15" s="1"/>
  <c r="L19" i="15"/>
  <c r="M19" i="15"/>
  <c r="N19" i="15" s="1"/>
  <c r="O19" i="15" s="1"/>
  <c r="P19" i="15" s="1"/>
  <c r="Q19" i="15" s="1"/>
  <c r="R19" i="15" s="1"/>
  <c r="L20" i="15"/>
  <c r="M20" i="15" s="1"/>
  <c r="N20" i="15"/>
  <c r="O20" i="15" s="1"/>
  <c r="P20" i="15" s="1"/>
  <c r="Q20" i="15" s="1"/>
  <c r="R20" i="15" s="1"/>
  <c r="L21" i="15"/>
  <c r="M21" i="15" s="1"/>
  <c r="N21" i="15" s="1"/>
  <c r="L22" i="15"/>
  <c r="M22" i="15" s="1"/>
  <c r="N22" i="15" s="1"/>
  <c r="O22" i="15" s="1"/>
  <c r="P22" i="15" s="1"/>
  <c r="Q22" i="15" s="1"/>
  <c r="R22" i="15" s="1"/>
  <c r="L23" i="15"/>
  <c r="M23" i="15"/>
  <c r="N23" i="15" s="1"/>
  <c r="J23" i="15" s="1"/>
  <c r="O23" i="15"/>
  <c r="P23" i="15" s="1"/>
  <c r="Q23" i="15" s="1"/>
  <c r="R23" i="15" s="1"/>
  <c r="L24" i="15"/>
  <c r="M24" i="15" s="1"/>
  <c r="N24" i="15" s="1"/>
  <c r="O24" i="15" s="1"/>
  <c r="P24" i="15" s="1"/>
  <c r="Q24" i="15" s="1"/>
  <c r="R24" i="15" s="1"/>
  <c r="L25" i="15"/>
  <c r="M25" i="15" s="1"/>
  <c r="N25" i="15" s="1"/>
  <c r="O25" i="15" s="1"/>
  <c r="P25" i="15" s="1"/>
  <c r="Q25" i="15" s="1"/>
  <c r="R25" i="15" s="1"/>
  <c r="L26" i="15"/>
  <c r="M26" i="15" s="1"/>
  <c r="N26" i="15" s="1"/>
  <c r="O26" i="15" s="1"/>
  <c r="P26" i="15" s="1"/>
  <c r="Q26" i="15" s="1"/>
  <c r="R26" i="15" s="1"/>
  <c r="L27" i="15"/>
  <c r="M27" i="15" s="1"/>
  <c r="N27" i="15" s="1"/>
  <c r="L28" i="15"/>
  <c r="M28" i="15" s="1"/>
  <c r="N28" i="15" s="1"/>
  <c r="O28" i="15" s="1"/>
  <c r="P28" i="15" s="1"/>
  <c r="Q28" i="15" s="1"/>
  <c r="R28" i="15" s="1"/>
  <c r="L29" i="15"/>
  <c r="M29" i="15"/>
  <c r="N29" i="15" s="1"/>
  <c r="L30" i="15"/>
  <c r="M30" i="15" s="1"/>
  <c r="N30" i="15" s="1"/>
  <c r="O30" i="15" s="1"/>
  <c r="P30" i="15" s="1"/>
  <c r="Q30" i="15" s="1"/>
  <c r="R30" i="15" s="1"/>
  <c r="L31" i="15"/>
  <c r="M31" i="15" s="1"/>
  <c r="N31" i="15" s="1"/>
  <c r="L32" i="15"/>
  <c r="M32" i="15" s="1"/>
  <c r="N32" i="15"/>
  <c r="O32" i="15" s="1"/>
  <c r="P32" i="15" s="1"/>
  <c r="Q32" i="15" s="1"/>
  <c r="R32" i="15" s="1"/>
  <c r="L33" i="15"/>
  <c r="M33" i="15" s="1"/>
  <c r="N33" i="15" s="1"/>
  <c r="O33" i="15" s="1"/>
  <c r="P33" i="15" s="1"/>
  <c r="Q33" i="15" s="1"/>
  <c r="R33" i="15" s="1"/>
  <c r="L34" i="15"/>
  <c r="M34" i="15"/>
  <c r="N34" i="15" s="1"/>
  <c r="O34" i="15" s="1"/>
  <c r="P34" i="15" s="1"/>
  <c r="Q34" i="15" s="1"/>
  <c r="R34" i="15" s="1"/>
  <c r="L35" i="15"/>
  <c r="M35" i="15"/>
  <c r="N35" i="15" s="1"/>
  <c r="O35" i="15" s="1"/>
  <c r="P35" i="15" s="1"/>
  <c r="Q35" i="15" s="1"/>
  <c r="R35" i="15" s="1"/>
  <c r="L36" i="15"/>
  <c r="M36" i="15" s="1"/>
  <c r="N36" i="15" s="1"/>
  <c r="O36" i="15" s="1"/>
  <c r="P36" i="15" s="1"/>
  <c r="Q36" i="15" s="1"/>
  <c r="R36" i="15" s="1"/>
  <c r="L37" i="15"/>
  <c r="M37" i="15" s="1"/>
  <c r="N37" i="15" s="1"/>
  <c r="L39" i="15"/>
  <c r="M39" i="15" s="1"/>
  <c r="N39" i="15" s="1"/>
  <c r="O39" i="15"/>
  <c r="P39" i="15" s="1"/>
  <c r="Q39" i="15" s="1"/>
  <c r="R39" i="15" s="1"/>
  <c r="L40" i="15"/>
  <c r="M40" i="15"/>
  <c r="N40" i="15" s="1"/>
  <c r="O40" i="15" s="1"/>
  <c r="P40" i="15" s="1"/>
  <c r="Q40" i="15" s="1"/>
  <c r="R40" i="15" s="1"/>
  <c r="L41" i="15"/>
  <c r="M41" i="15" s="1"/>
  <c r="N41" i="15" s="1"/>
  <c r="O41" i="15" s="1"/>
  <c r="P41" i="15" s="1"/>
  <c r="Q41" i="15" s="1"/>
  <c r="R41" i="15" s="1"/>
  <c r="L42" i="15"/>
  <c r="M42" i="15"/>
  <c r="N42" i="15"/>
  <c r="O42" i="15" s="1"/>
  <c r="P42" i="15" s="1"/>
  <c r="Q42" i="15" s="1"/>
  <c r="R42" i="15" s="1"/>
  <c r="L43" i="15"/>
  <c r="M43" i="15"/>
  <c r="N43" i="15" s="1"/>
  <c r="O43" i="15" s="1"/>
  <c r="P43" i="15" s="1"/>
  <c r="Q43" i="15" s="1"/>
  <c r="R43" i="15" s="1"/>
  <c r="L44" i="15"/>
  <c r="M44" i="15" s="1"/>
  <c r="N44" i="15" s="1"/>
  <c r="O44" i="15" s="1"/>
  <c r="P44" i="15" s="1"/>
  <c r="Q44" i="15" s="1"/>
  <c r="R44" i="15" s="1"/>
  <c r="L45" i="15"/>
  <c r="M45" i="15" s="1"/>
  <c r="N45" i="15" s="1"/>
  <c r="O45" i="15" s="1"/>
  <c r="P45" i="15" s="1"/>
  <c r="Q45" i="15" s="1"/>
  <c r="R45" i="15" s="1"/>
  <c r="L46" i="15"/>
  <c r="M46" i="15"/>
  <c r="N46" i="15" s="1"/>
  <c r="O46" i="15" s="1"/>
  <c r="P46" i="15"/>
  <c r="Q46" i="15" s="1"/>
  <c r="R46" i="15" s="1"/>
  <c r="L47" i="15"/>
  <c r="M47" i="15" s="1"/>
  <c r="N47" i="15"/>
  <c r="O47" i="15"/>
  <c r="P47" i="15" s="1"/>
  <c r="Q47" i="15" s="1"/>
  <c r="R47" i="15" s="1"/>
  <c r="L48" i="15"/>
  <c r="M48" i="15" s="1"/>
  <c r="N48" i="15" s="1"/>
  <c r="O48" i="15" s="1"/>
  <c r="P48" i="15" s="1"/>
  <c r="Q48" i="15" s="1"/>
  <c r="R48" i="15" s="1"/>
  <c r="L49" i="15"/>
  <c r="M49" i="15" s="1"/>
  <c r="N49" i="15" s="1"/>
  <c r="O49" i="15" s="1"/>
  <c r="P49" i="15" s="1"/>
  <c r="Q49" i="15" s="1"/>
  <c r="R49" i="15" s="1"/>
  <c r="L50" i="15"/>
  <c r="M50" i="15"/>
  <c r="N50" i="15" s="1"/>
  <c r="O50" i="15" s="1"/>
  <c r="P50" i="15" s="1"/>
  <c r="Q50" i="15" s="1"/>
  <c r="R50" i="15" s="1"/>
  <c r="L51" i="15"/>
  <c r="M51" i="15" s="1"/>
  <c r="N51" i="15" s="1"/>
  <c r="L52" i="15"/>
  <c r="M52" i="15"/>
  <c r="N52" i="15" s="1"/>
  <c r="O52" i="15" s="1"/>
  <c r="P52" i="15" s="1"/>
  <c r="Q52" i="15" s="1"/>
  <c r="R52" i="15" s="1"/>
  <c r="L53" i="15"/>
  <c r="M53" i="15" s="1"/>
  <c r="N53" i="15" s="1"/>
  <c r="L54" i="15"/>
  <c r="M54" i="15"/>
  <c r="N54" i="15" s="1"/>
  <c r="L55" i="15"/>
  <c r="M55" i="15" s="1"/>
  <c r="N55" i="15" s="1"/>
  <c r="O55" i="15" s="1"/>
  <c r="P55" i="15" s="1"/>
  <c r="Q55" i="15" s="1"/>
  <c r="R55" i="15" s="1"/>
  <c r="L56" i="15"/>
  <c r="M56" i="15"/>
  <c r="N56" i="15" s="1"/>
  <c r="J56" i="15" s="1"/>
  <c r="O56" i="15"/>
  <c r="P56" i="15" s="1"/>
  <c r="Q56" i="15" s="1"/>
  <c r="R56" i="15" s="1"/>
  <c r="L57" i="15"/>
  <c r="M57" i="15"/>
  <c r="N57" i="15" s="1"/>
  <c r="O57" i="15" s="1"/>
  <c r="P57" i="15" s="1"/>
  <c r="Q57" i="15" s="1"/>
  <c r="R57" i="15" s="1"/>
  <c r="L58" i="15"/>
  <c r="M58" i="15" s="1"/>
  <c r="N58" i="15" s="1"/>
  <c r="O58" i="15" s="1"/>
  <c r="P58" i="15" s="1"/>
  <c r="Q58" i="15" s="1"/>
  <c r="R58" i="15" s="1"/>
  <c r="L59" i="15"/>
  <c r="M59" i="15" s="1"/>
  <c r="N59" i="15" s="1"/>
  <c r="O59" i="15" s="1"/>
  <c r="P59" i="15" s="1"/>
  <c r="Q59" i="15" s="1"/>
  <c r="R59" i="15" s="1"/>
  <c r="L60" i="15"/>
  <c r="M60" i="15"/>
  <c r="N60" i="15" s="1"/>
  <c r="O60" i="15" s="1"/>
  <c r="P60" i="15"/>
  <c r="Q60" i="15" s="1"/>
  <c r="R60" i="15" s="1"/>
  <c r="L61" i="15"/>
  <c r="M61" i="15" s="1"/>
  <c r="N61" i="15" s="1"/>
  <c r="L62" i="15"/>
  <c r="M62" i="15" s="1"/>
  <c r="N62" i="15" s="1"/>
  <c r="L63" i="15"/>
  <c r="M63" i="15" s="1"/>
  <c r="N63" i="15" s="1"/>
  <c r="J63" i="15" s="1"/>
  <c r="O63" i="15"/>
  <c r="P63" i="15" s="1"/>
  <c r="Q63" i="15" s="1"/>
  <c r="R63" i="15" s="1"/>
  <c r="L64" i="15"/>
  <c r="M64" i="15" s="1"/>
  <c r="N64" i="15" s="1"/>
  <c r="L65" i="15"/>
  <c r="M65" i="15" s="1"/>
  <c r="N65" i="15" s="1"/>
  <c r="L66" i="15"/>
  <c r="M66" i="15"/>
  <c r="N66" i="15" s="1"/>
  <c r="J66" i="15" s="1"/>
  <c r="L67" i="15"/>
  <c r="M67" i="15"/>
  <c r="N67" i="15" s="1"/>
  <c r="L68" i="15"/>
  <c r="M68" i="15" s="1"/>
  <c r="N68" i="15" s="1"/>
  <c r="O68" i="15" s="1"/>
  <c r="P68" i="15" s="1"/>
  <c r="Q68" i="15" s="1"/>
  <c r="R68" i="15" s="1"/>
  <c r="L69" i="15"/>
  <c r="M69" i="15"/>
  <c r="N69" i="15"/>
  <c r="O69" i="15" s="1"/>
  <c r="P69" i="15" s="1"/>
  <c r="Q69" i="15" s="1"/>
  <c r="R69" i="15" s="1"/>
  <c r="L70" i="15"/>
  <c r="M70" i="15"/>
  <c r="N70" i="15"/>
  <c r="O70" i="15"/>
  <c r="P70" i="15" s="1"/>
  <c r="Q70" i="15" s="1"/>
  <c r="R70" i="15" s="1"/>
  <c r="L71" i="15"/>
  <c r="M71" i="15" s="1"/>
  <c r="N71" i="15"/>
  <c r="O71" i="15" s="1"/>
  <c r="P71" i="15" s="1"/>
  <c r="Q71" i="15" s="1"/>
  <c r="R71" i="15" s="1"/>
  <c r="L72" i="15"/>
  <c r="M72" i="15"/>
  <c r="N72" i="15" s="1"/>
  <c r="O72" i="15" s="1"/>
  <c r="P72" i="15" s="1"/>
  <c r="Q72" i="15" s="1"/>
  <c r="R72" i="15" s="1"/>
  <c r="L73" i="15"/>
  <c r="M73" i="15"/>
  <c r="N73" i="15"/>
  <c r="O73" i="15" s="1"/>
  <c r="P73" i="15" s="1"/>
  <c r="Q73" i="15" s="1"/>
  <c r="R73" i="15" s="1"/>
  <c r="L74" i="15"/>
  <c r="M74" i="15"/>
  <c r="N74" i="15" s="1"/>
  <c r="O74" i="15"/>
  <c r="P74" i="15" s="1"/>
  <c r="Q74" i="15"/>
  <c r="R74" i="15" s="1"/>
  <c r="L75" i="15"/>
  <c r="M75" i="15" s="1"/>
  <c r="N75" i="15" s="1"/>
  <c r="O75" i="15" s="1"/>
  <c r="P75" i="15" s="1"/>
  <c r="Q75" i="15" s="1"/>
  <c r="R75" i="15" s="1"/>
  <c r="L76" i="15"/>
  <c r="M76" i="15"/>
  <c r="N76" i="15" s="1"/>
  <c r="O76" i="15" s="1"/>
  <c r="P76" i="15" s="1"/>
  <c r="Q76" i="15" s="1"/>
  <c r="R76" i="15" s="1"/>
  <c r="L77" i="15"/>
  <c r="M77" i="15" s="1"/>
  <c r="N77" i="15" s="1"/>
  <c r="O77" i="15" s="1"/>
  <c r="P77" i="15" s="1"/>
  <c r="Q77" i="15" s="1"/>
  <c r="R77" i="15" s="1"/>
  <c r="L78" i="15"/>
  <c r="M78" i="15"/>
  <c r="N78" i="15" s="1"/>
  <c r="O78" i="15" s="1"/>
  <c r="P78" i="15" s="1"/>
  <c r="Q78" i="15" s="1"/>
  <c r="R78" i="15" s="1"/>
  <c r="L79" i="15"/>
  <c r="M79" i="15" s="1"/>
  <c r="N79" i="15"/>
  <c r="O79" i="15"/>
  <c r="P79" i="15" s="1"/>
  <c r="Q79" i="15" s="1"/>
  <c r="R79" i="15" s="1"/>
  <c r="L80" i="15"/>
  <c r="M80" i="15" s="1"/>
  <c r="N80" i="15" s="1"/>
  <c r="O80" i="15" s="1"/>
  <c r="P80" i="15"/>
  <c r="Q80" i="15" s="1"/>
  <c r="R80" i="15" s="1"/>
  <c r="L81" i="15"/>
  <c r="M81" i="15" s="1"/>
  <c r="N81" i="15" s="1"/>
  <c r="O81" i="15" s="1"/>
  <c r="P81" i="15" s="1"/>
  <c r="Q81" i="15" s="1"/>
  <c r="R81" i="15" s="1"/>
  <c r="L82" i="15"/>
  <c r="M82" i="15"/>
  <c r="N82" i="15" s="1"/>
  <c r="O82" i="15"/>
  <c r="P82" i="15" s="1"/>
  <c r="Q82" i="15" s="1"/>
  <c r="R82" i="15" s="1"/>
  <c r="L83" i="15"/>
  <c r="M83" i="15"/>
  <c r="N83" i="15"/>
  <c r="O83" i="15" s="1"/>
  <c r="P83" i="15" s="1"/>
  <c r="Q83" i="15" s="1"/>
  <c r="R83" i="15" s="1"/>
  <c r="L84" i="15"/>
  <c r="M84" i="15" s="1"/>
  <c r="N84" i="15" s="1"/>
  <c r="O84" i="15" s="1"/>
  <c r="P84" i="15" s="1"/>
  <c r="Q84" i="15" s="1"/>
  <c r="R84" i="15" s="1"/>
  <c r="L85" i="15"/>
  <c r="M85" i="15" s="1"/>
  <c r="N85" i="15" s="1"/>
  <c r="O85" i="15" s="1"/>
  <c r="P85" i="15" s="1"/>
  <c r="Q85" i="15" s="1"/>
  <c r="R85" i="15" s="1"/>
  <c r="L86" i="15"/>
  <c r="M86" i="15"/>
  <c r="N86" i="15" s="1"/>
  <c r="O86" i="15" s="1"/>
  <c r="P86" i="15" s="1"/>
  <c r="Q86" i="15" s="1"/>
  <c r="R86" i="15" s="1"/>
  <c r="L87" i="15"/>
  <c r="M87" i="15" s="1"/>
  <c r="N87" i="15"/>
  <c r="O87" i="15"/>
  <c r="P87" i="15" s="1"/>
  <c r="Q87" i="15" s="1"/>
  <c r="R87" i="15" s="1"/>
  <c r="L88" i="15"/>
  <c r="M88" i="15"/>
  <c r="N88" i="15" s="1"/>
  <c r="O88" i="15" s="1"/>
  <c r="P88" i="15" s="1"/>
  <c r="Q88" i="15"/>
  <c r="R88" i="15" s="1"/>
  <c r="L89" i="15"/>
  <c r="M89" i="15" s="1"/>
  <c r="N89" i="15" s="1"/>
  <c r="O89" i="15" s="1"/>
  <c r="P89" i="15" s="1"/>
  <c r="Q89" i="15" s="1"/>
  <c r="R89" i="15" s="1"/>
  <c r="L90" i="15"/>
  <c r="M90" i="15" s="1"/>
  <c r="N90" i="15"/>
  <c r="O90" i="15" s="1"/>
  <c r="P90" i="15" s="1"/>
  <c r="Q90" i="15" s="1"/>
  <c r="R90" i="15" s="1"/>
  <c r="L91" i="15"/>
  <c r="M91" i="15"/>
  <c r="N91" i="15" s="1"/>
  <c r="O91" i="15" s="1"/>
  <c r="P91" i="15" s="1"/>
  <c r="Q91" i="15" s="1"/>
  <c r="R91" i="15" s="1"/>
  <c r="L92" i="15"/>
  <c r="M92" i="15"/>
  <c r="N92" i="15"/>
  <c r="O92" i="15" s="1"/>
  <c r="P92" i="15" s="1"/>
  <c r="Q92" i="15" s="1"/>
  <c r="R92" i="15" s="1"/>
  <c r="L93" i="15"/>
  <c r="M93" i="15"/>
  <c r="N93" i="15" s="1"/>
  <c r="O93" i="15" s="1"/>
  <c r="P93" i="15" s="1"/>
  <c r="Q93" i="15" s="1"/>
  <c r="R93" i="15" s="1"/>
  <c r="L94" i="15"/>
  <c r="M94" i="15"/>
  <c r="N94" i="15" s="1"/>
  <c r="O94" i="15" s="1"/>
  <c r="P94" i="15"/>
  <c r="Q94" i="15" s="1"/>
  <c r="R94" i="15" s="1"/>
  <c r="L95" i="15"/>
  <c r="M95" i="15" s="1"/>
  <c r="N95" i="15" s="1"/>
  <c r="O95" i="15" s="1"/>
  <c r="P95" i="15" s="1"/>
  <c r="Q95" i="15" s="1"/>
  <c r="R95" i="15" s="1"/>
  <c r="L96" i="15"/>
  <c r="M96" i="15"/>
  <c r="N96" i="15" s="1"/>
  <c r="O96" i="15" s="1"/>
  <c r="P96" i="15"/>
  <c r="Q96" i="15" s="1"/>
  <c r="R96" i="15" s="1"/>
  <c r="L97" i="15"/>
  <c r="M97" i="15"/>
  <c r="N97" i="15"/>
  <c r="O97" i="15" s="1"/>
  <c r="P97" i="15" s="1"/>
  <c r="Q97" i="15" s="1"/>
  <c r="R97" i="15" s="1"/>
  <c r="L98" i="15"/>
  <c r="M98" i="15" s="1"/>
  <c r="N98" i="15" s="1"/>
  <c r="O98" i="15" s="1"/>
  <c r="P98" i="15" s="1"/>
  <c r="Q98" i="15" s="1"/>
  <c r="R98" i="15" s="1"/>
  <c r="L99" i="15"/>
  <c r="M99" i="15" s="1"/>
  <c r="N99" i="15" s="1"/>
  <c r="O99" i="15" s="1"/>
  <c r="P99" i="15" s="1"/>
  <c r="Q99" i="15" s="1"/>
  <c r="R99" i="15" s="1"/>
  <c r="L100" i="15"/>
  <c r="M100" i="15" s="1"/>
  <c r="N100" i="15"/>
  <c r="O100" i="15" s="1"/>
  <c r="P100" i="15" s="1"/>
  <c r="Q100" i="15" s="1"/>
  <c r="R100" i="15" s="1"/>
  <c r="L101" i="15"/>
  <c r="M101" i="15"/>
  <c r="N101" i="15"/>
  <c r="O101" i="15"/>
  <c r="P101" i="15" s="1"/>
  <c r="Q101" i="15"/>
  <c r="R101" i="15" s="1"/>
  <c r="L102" i="15"/>
  <c r="M102" i="15"/>
  <c r="N102" i="15"/>
  <c r="O102" i="15"/>
  <c r="P102" i="15"/>
  <c r="Q102" i="15" s="1"/>
  <c r="R102" i="15"/>
  <c r="L103" i="15"/>
  <c r="M103" i="15" s="1"/>
  <c r="N103" i="15" s="1"/>
  <c r="O103" i="15" s="1"/>
  <c r="P103" i="15"/>
  <c r="Q103" i="15" s="1"/>
  <c r="R103" i="15" s="1"/>
  <c r="L104" i="15"/>
  <c r="M104" i="15"/>
  <c r="N104" i="15" s="1"/>
  <c r="O104" i="15" s="1"/>
  <c r="P104" i="15" s="1"/>
  <c r="Q104" i="15" s="1"/>
  <c r="R104" i="15" s="1"/>
  <c r="L105" i="15"/>
  <c r="M105" i="15" s="1"/>
  <c r="N105" i="15"/>
  <c r="O105" i="15" s="1"/>
  <c r="P105" i="15" s="1"/>
  <c r="Q105" i="15" s="1"/>
  <c r="R105" i="15" s="1"/>
  <c r="L106" i="15"/>
  <c r="M106" i="15"/>
  <c r="N106" i="15"/>
  <c r="O106" i="15" s="1"/>
  <c r="P106" i="15" s="1"/>
  <c r="Q106" i="15" s="1"/>
  <c r="R106" i="15" s="1"/>
  <c r="L107" i="15"/>
  <c r="M107" i="15"/>
  <c r="N107" i="15" s="1"/>
  <c r="O107" i="15" s="1"/>
  <c r="P107" i="15" s="1"/>
  <c r="Q107" i="15" s="1"/>
  <c r="R107" i="15" s="1"/>
  <c r="L108" i="15"/>
  <c r="M108" i="15"/>
  <c r="N108" i="15"/>
  <c r="O108" i="15" s="1"/>
  <c r="P108" i="15" s="1"/>
  <c r="Q108" i="15"/>
  <c r="R108" i="15" s="1"/>
  <c r="L109" i="15"/>
  <c r="M109" i="15"/>
  <c r="N109" i="15" s="1"/>
  <c r="O109" i="15" s="1"/>
  <c r="P109" i="15" s="1"/>
  <c r="Q109" i="15" s="1"/>
  <c r="R109" i="15" s="1"/>
  <c r="L110" i="15"/>
  <c r="M110" i="15"/>
  <c r="N110" i="15"/>
  <c r="O110" i="15"/>
  <c r="P110" i="15"/>
  <c r="Q110" i="15" s="1"/>
  <c r="R110" i="15" s="1"/>
  <c r="L111" i="15"/>
  <c r="M111" i="15" s="1"/>
  <c r="N111" i="15"/>
  <c r="O111" i="15"/>
  <c r="P111" i="15" s="1"/>
  <c r="Q111" i="15"/>
  <c r="R111" i="15" s="1"/>
  <c r="L112" i="15"/>
  <c r="M112" i="15"/>
  <c r="N112" i="15" s="1"/>
  <c r="O112" i="15" s="1"/>
  <c r="P112" i="15"/>
  <c r="Q112" i="15" s="1"/>
  <c r="R112" i="15" s="1"/>
  <c r="L113" i="15"/>
  <c r="M113" i="15"/>
  <c r="N113" i="15"/>
  <c r="O113" i="15" s="1"/>
  <c r="P113" i="15" s="1"/>
  <c r="Q113" i="15" s="1"/>
  <c r="R113" i="15" s="1"/>
  <c r="L114" i="15"/>
  <c r="M114" i="15" s="1"/>
  <c r="N114" i="15" s="1"/>
  <c r="O114" i="15" s="1"/>
  <c r="P114" i="15" s="1"/>
  <c r="Q114" i="15" s="1"/>
  <c r="R114" i="15" s="1"/>
  <c r="L115" i="15"/>
  <c r="M115" i="15"/>
  <c r="N115" i="15"/>
  <c r="O115" i="15" s="1"/>
  <c r="P115" i="15" s="1"/>
  <c r="Q115" i="15" s="1"/>
  <c r="R115" i="15"/>
  <c r="L116" i="15"/>
  <c r="M116" i="15"/>
  <c r="N116" i="15" s="1"/>
  <c r="O116" i="15" s="1"/>
  <c r="P116" i="15" s="1"/>
  <c r="Q116" i="15" s="1"/>
  <c r="R116" i="15" s="1"/>
  <c r="L117" i="15"/>
  <c r="M117" i="15" s="1"/>
  <c r="N117" i="15" s="1"/>
  <c r="O117" i="15" s="1"/>
  <c r="P117" i="15" s="1"/>
  <c r="Q117" i="15" s="1"/>
  <c r="R117" i="15" s="1"/>
  <c r="L118" i="15"/>
  <c r="M118" i="15" s="1"/>
  <c r="N118" i="15" s="1"/>
  <c r="O118" i="15" s="1"/>
  <c r="P118" i="15" s="1"/>
  <c r="Q118" i="15" s="1"/>
  <c r="R118" i="15" s="1"/>
  <c r="L119" i="15"/>
  <c r="M119" i="15"/>
  <c r="N119" i="15"/>
  <c r="O119" i="15" s="1"/>
  <c r="P119" i="15" s="1"/>
  <c r="Q119" i="15" s="1"/>
  <c r="R119" i="15" s="1"/>
  <c r="L120" i="15"/>
  <c r="M120" i="15"/>
  <c r="N120" i="15" s="1"/>
  <c r="O120" i="15" s="1"/>
  <c r="P120" i="15"/>
  <c r="Q120" i="15" s="1"/>
  <c r="R120" i="15" s="1"/>
  <c r="L121" i="15"/>
  <c r="M121" i="15"/>
  <c r="N121" i="15" s="1"/>
  <c r="O121" i="15" s="1"/>
  <c r="P121" i="15" s="1"/>
  <c r="Q121" i="15" s="1"/>
  <c r="R121" i="15" s="1"/>
  <c r="L122" i="15"/>
  <c r="M122" i="15"/>
  <c r="N122" i="15"/>
  <c r="O122" i="15" s="1"/>
  <c r="P122" i="15"/>
  <c r="Q122" i="15" s="1"/>
  <c r="R122" i="15" s="1"/>
  <c r="L123" i="15"/>
  <c r="M123" i="15" s="1"/>
  <c r="N123" i="15" s="1"/>
  <c r="O123" i="15"/>
  <c r="P123" i="15" s="1"/>
  <c r="Q123" i="15" s="1"/>
  <c r="R123" i="15" s="1"/>
  <c r="L124" i="15"/>
  <c r="M124" i="15"/>
  <c r="N124" i="15" s="1"/>
  <c r="O124" i="15"/>
  <c r="P124" i="15" s="1"/>
  <c r="Q124" i="15"/>
  <c r="R124" i="15" s="1"/>
  <c r="L125" i="15"/>
  <c r="M125" i="15" s="1"/>
  <c r="N125" i="15" s="1"/>
  <c r="O125" i="15" s="1"/>
  <c r="P125" i="15" s="1"/>
  <c r="Q125" i="15" s="1"/>
  <c r="R125" i="15" s="1"/>
  <c r="L126" i="15"/>
  <c r="M126" i="15"/>
  <c r="N126" i="15"/>
  <c r="O126" i="15" s="1"/>
  <c r="P126" i="15" s="1"/>
  <c r="Q126" i="15" s="1"/>
  <c r="R126" i="15" s="1"/>
  <c r="L127" i="15"/>
  <c r="M127" i="15" s="1"/>
  <c r="N127" i="15" s="1"/>
  <c r="O127" i="15" s="1"/>
  <c r="P127" i="15" s="1"/>
  <c r="Q127" i="15" s="1"/>
  <c r="R127" i="15" s="1"/>
  <c r="L128" i="15"/>
  <c r="M128" i="15"/>
  <c r="N128" i="15"/>
  <c r="O128" i="15" s="1"/>
  <c r="P128" i="15" s="1"/>
  <c r="Q128" i="15" s="1"/>
  <c r="R128" i="15" s="1"/>
  <c r="L129" i="15"/>
  <c r="M129" i="15" s="1"/>
  <c r="N129" i="15" s="1"/>
  <c r="O129" i="15" s="1"/>
  <c r="P129" i="15" s="1"/>
  <c r="Q129" i="15" s="1"/>
  <c r="R129" i="15" s="1"/>
  <c r="L130" i="15"/>
  <c r="M130" i="15"/>
  <c r="N130" i="15"/>
  <c r="O130" i="15" s="1"/>
  <c r="P130" i="15" s="1"/>
  <c r="Q130" i="15" s="1"/>
  <c r="R130" i="15" s="1"/>
  <c r="L131" i="15"/>
  <c r="M131" i="15" s="1"/>
  <c r="N131" i="15" s="1"/>
  <c r="O131" i="15"/>
  <c r="P131" i="15" s="1"/>
  <c r="Q131" i="15" s="1"/>
  <c r="R131" i="15"/>
  <c r="L132" i="15"/>
  <c r="M132" i="15"/>
  <c r="N132" i="15" s="1"/>
  <c r="O132" i="15" s="1"/>
  <c r="P132" i="15" s="1"/>
  <c r="Q132" i="15" s="1"/>
  <c r="R132" i="15" s="1"/>
  <c r="L133" i="15"/>
  <c r="M133" i="15"/>
  <c r="N133" i="15"/>
  <c r="O133" i="15" s="1"/>
  <c r="P133" i="15" s="1"/>
  <c r="Q133" i="15" s="1"/>
  <c r="R133" i="15" s="1"/>
  <c r="L134" i="15"/>
  <c r="M134" i="15"/>
  <c r="N134" i="15" s="1"/>
  <c r="O134" i="15" s="1"/>
  <c r="P134" i="15" s="1"/>
  <c r="Q134" i="15" s="1"/>
  <c r="R134" i="15"/>
  <c r="L135" i="15"/>
  <c r="M135" i="15"/>
  <c r="N135" i="15" s="1"/>
  <c r="O135" i="15" s="1"/>
  <c r="P135" i="15" s="1"/>
  <c r="Q135" i="15" s="1"/>
  <c r="R135" i="15" s="1"/>
  <c r="L136" i="15"/>
  <c r="M136" i="15"/>
  <c r="N136" i="15" s="1"/>
  <c r="O136" i="15" s="1"/>
  <c r="P136" i="15" s="1"/>
  <c r="Q136" i="15" s="1"/>
  <c r="R136" i="15" s="1"/>
  <c r="L137" i="15"/>
  <c r="M137" i="15"/>
  <c r="N137" i="15" s="1"/>
  <c r="O137" i="15" s="1"/>
  <c r="P137" i="15" s="1"/>
  <c r="Q137" i="15" s="1"/>
  <c r="R137" i="15"/>
  <c r="L138" i="15"/>
  <c r="M138" i="15"/>
  <c r="N138" i="15"/>
  <c r="O138" i="15" s="1"/>
  <c r="P138" i="15"/>
  <c r="Q138" i="15" s="1"/>
  <c r="R138" i="15" s="1"/>
  <c r="L139" i="15"/>
  <c r="M139" i="15" s="1"/>
  <c r="N139" i="15"/>
  <c r="O139" i="15" s="1"/>
  <c r="P139" i="15" s="1"/>
  <c r="Q139" i="15" s="1"/>
  <c r="R139" i="15" s="1"/>
  <c r="L140" i="15"/>
  <c r="M140" i="15" s="1"/>
  <c r="N140" i="15" s="1"/>
  <c r="O140" i="15" s="1"/>
  <c r="P140" i="15" s="1"/>
  <c r="Q140" i="15" s="1"/>
  <c r="R140" i="15" s="1"/>
  <c r="L141" i="15"/>
  <c r="M141" i="15"/>
  <c r="N141" i="15" s="1"/>
  <c r="O141" i="15" s="1"/>
  <c r="P141" i="15" s="1"/>
  <c r="Q141" i="15" s="1"/>
  <c r="R141" i="15" s="1"/>
  <c r="L142" i="15"/>
  <c r="M142" i="15"/>
  <c r="N142" i="15" s="1"/>
  <c r="O142" i="15"/>
  <c r="P142" i="15" s="1"/>
  <c r="Q142" i="15" s="1"/>
  <c r="R142" i="15" s="1"/>
  <c r="L143" i="15"/>
  <c r="M143" i="15"/>
  <c r="N143" i="15" s="1"/>
  <c r="O143" i="15" s="1"/>
  <c r="P143" i="15" s="1"/>
  <c r="Q143" i="15" s="1"/>
  <c r="R143" i="15" s="1"/>
  <c r="L144" i="15"/>
  <c r="M144" i="15" s="1"/>
  <c r="N144" i="15" s="1"/>
  <c r="O144" i="15" s="1"/>
  <c r="P144" i="15" s="1"/>
  <c r="Q144" i="15" s="1"/>
  <c r="R144" i="15" s="1"/>
  <c r="L145" i="15"/>
  <c r="M145" i="15" s="1"/>
  <c r="N145" i="15" s="1"/>
  <c r="O145" i="15" s="1"/>
  <c r="P145" i="15" s="1"/>
  <c r="Q145" i="15" s="1"/>
  <c r="R145" i="15" s="1"/>
  <c r="L146" i="15"/>
  <c r="M146" i="15"/>
  <c r="N146" i="15"/>
  <c r="O146" i="15" s="1"/>
  <c r="P146" i="15" s="1"/>
  <c r="Q146" i="15" s="1"/>
  <c r="R146" i="15" s="1"/>
  <c r="L147" i="15"/>
  <c r="M147" i="15" s="1"/>
  <c r="N147" i="15"/>
  <c r="O147" i="15"/>
  <c r="P147" i="15" s="1"/>
  <c r="Q147" i="15" s="1"/>
  <c r="R147" i="15" s="1"/>
  <c r="L148" i="15"/>
  <c r="M148" i="15" s="1"/>
  <c r="N148" i="15" s="1"/>
  <c r="O148" i="15" s="1"/>
  <c r="P148" i="15" s="1"/>
  <c r="Q148" i="15" s="1"/>
  <c r="R148" i="15" s="1"/>
  <c r="L149" i="15"/>
  <c r="M149" i="15"/>
  <c r="N149" i="15" s="1"/>
  <c r="O149" i="15" s="1"/>
  <c r="P149" i="15" s="1"/>
  <c r="Q149" i="15" s="1"/>
  <c r="R149" i="15" s="1"/>
  <c r="L150" i="15"/>
  <c r="M150" i="15"/>
  <c r="N150" i="15" s="1"/>
  <c r="O150" i="15"/>
  <c r="P150" i="15" s="1"/>
  <c r="Q150" i="15" s="1"/>
  <c r="R150" i="15" s="1"/>
  <c r="L151" i="15"/>
  <c r="M151" i="15"/>
  <c r="N151" i="15"/>
  <c r="O151" i="15" s="1"/>
  <c r="P151" i="15" s="1"/>
  <c r="Q151" i="15" s="1"/>
  <c r="R151" i="15" s="1"/>
  <c r="L152" i="15"/>
  <c r="M152" i="15" s="1"/>
  <c r="N152" i="15" s="1"/>
  <c r="O152" i="15" s="1"/>
  <c r="P152" i="15" s="1"/>
  <c r="Q152" i="15" s="1"/>
  <c r="R152" i="15" s="1"/>
  <c r="L153" i="15"/>
  <c r="M153" i="15"/>
  <c r="N153" i="15" s="1"/>
  <c r="O153" i="15" s="1"/>
  <c r="P153" i="15" s="1"/>
  <c r="Q153" i="15" s="1"/>
  <c r="R153" i="15" s="1"/>
  <c r="L154" i="15"/>
  <c r="M154" i="15"/>
  <c r="N154" i="15"/>
  <c r="O154" i="15" s="1"/>
  <c r="P154" i="15" s="1"/>
  <c r="Q154" i="15" s="1"/>
  <c r="R154" i="15" s="1"/>
  <c r="L155" i="15"/>
  <c r="M155" i="15"/>
  <c r="N155" i="15" s="1"/>
  <c r="O155" i="15"/>
  <c r="P155" i="15"/>
  <c r="Q155" i="15" s="1"/>
  <c r="R155" i="15" s="1"/>
  <c r="L156" i="15"/>
  <c r="M156" i="15" s="1"/>
  <c r="N156" i="15" s="1"/>
  <c r="O156" i="15" s="1"/>
  <c r="P156" i="15" s="1"/>
  <c r="Q156" i="15" s="1"/>
  <c r="R156" i="15" s="1"/>
  <c r="L157" i="15"/>
  <c r="M157" i="15"/>
  <c r="N157" i="15" s="1"/>
  <c r="O157" i="15" s="1"/>
  <c r="P157" i="15" s="1"/>
  <c r="Q157" i="15" s="1"/>
  <c r="R157" i="15" s="1"/>
  <c r="L158" i="15"/>
  <c r="M158" i="15" s="1"/>
  <c r="N158" i="15"/>
  <c r="O158" i="15" s="1"/>
  <c r="P158" i="15"/>
  <c r="Q158" i="15" s="1"/>
  <c r="R158" i="15" s="1"/>
  <c r="L159" i="15"/>
  <c r="M159" i="15"/>
  <c r="N159" i="15" s="1"/>
  <c r="O159" i="15"/>
  <c r="P159" i="15" s="1"/>
  <c r="Q159" i="15" s="1"/>
  <c r="R159" i="15" s="1"/>
  <c r="L160" i="15"/>
  <c r="M160" i="15"/>
  <c r="N160" i="15" s="1"/>
  <c r="O160" i="15" s="1"/>
  <c r="P160" i="15"/>
  <c r="Q160" i="15" s="1"/>
  <c r="R160" i="15" s="1"/>
  <c r="L161" i="15"/>
  <c r="M161" i="15"/>
  <c r="N161" i="15" s="1"/>
  <c r="O161" i="15" s="1"/>
  <c r="P161" i="15" s="1"/>
  <c r="Q161" i="15" s="1"/>
  <c r="R161" i="15" s="1"/>
  <c r="L162" i="15"/>
  <c r="M162" i="15" s="1"/>
  <c r="N162" i="15" s="1"/>
  <c r="O162" i="15" s="1"/>
  <c r="P162" i="15" s="1"/>
  <c r="Q162" i="15" s="1"/>
  <c r="R162" i="15" s="1"/>
  <c r="L163" i="15"/>
  <c r="M163" i="15"/>
  <c r="N163" i="15"/>
  <c r="O163" i="15" s="1"/>
  <c r="P163" i="15" s="1"/>
  <c r="Q163" i="15" s="1"/>
  <c r="R163" i="15" s="1"/>
  <c r="L164" i="15"/>
  <c r="M164" i="15"/>
  <c r="N164" i="15" s="1"/>
  <c r="O164" i="15"/>
  <c r="P164" i="15" s="1"/>
  <c r="Q164" i="15" s="1"/>
  <c r="R164" i="15" s="1"/>
  <c r="L165" i="15"/>
  <c r="M165" i="15"/>
  <c r="N165" i="15"/>
  <c r="O165" i="15" s="1"/>
  <c r="P165" i="15" s="1"/>
  <c r="Q165" i="15"/>
  <c r="R165" i="15" s="1"/>
  <c r="L166" i="15"/>
  <c r="M166" i="15" s="1"/>
  <c r="N166" i="15"/>
  <c r="O166" i="15" s="1"/>
  <c r="P166" i="15" s="1"/>
  <c r="Q166" i="15" s="1"/>
  <c r="R166" i="15" s="1"/>
  <c r="L167" i="15"/>
  <c r="M167" i="15" s="1"/>
  <c r="N167" i="15" s="1"/>
  <c r="O167" i="15"/>
  <c r="P167" i="15" s="1"/>
  <c r="Q167" i="15" s="1"/>
  <c r="R167" i="15" s="1"/>
  <c r="L168" i="15"/>
  <c r="M168" i="15"/>
  <c r="N168" i="15"/>
  <c r="O168" i="15" s="1"/>
  <c r="P168" i="15" s="1"/>
  <c r="Q168" i="15" s="1"/>
  <c r="R168" i="15" s="1"/>
  <c r="L169" i="15"/>
  <c r="M169" i="15"/>
  <c r="N169" i="15" s="1"/>
  <c r="O169" i="15" s="1"/>
  <c r="P169" i="15" s="1"/>
  <c r="Q169" i="15" s="1"/>
  <c r="R169" i="15" s="1"/>
  <c r="L170" i="15"/>
  <c r="M170" i="15" s="1"/>
  <c r="N170" i="15" s="1"/>
  <c r="O170" i="15" s="1"/>
  <c r="P170" i="15" s="1"/>
  <c r="Q170" i="15" s="1"/>
  <c r="R170" i="15" s="1"/>
  <c r="L171" i="15"/>
  <c r="M171" i="15" s="1"/>
  <c r="N171" i="15" s="1"/>
  <c r="O171" i="15" s="1"/>
  <c r="P171" i="15" s="1"/>
  <c r="Q171" i="15" s="1"/>
  <c r="R171" i="15" s="1"/>
  <c r="L172" i="15"/>
  <c r="M172" i="15"/>
  <c r="N172" i="15" s="1"/>
  <c r="O172" i="15" s="1"/>
  <c r="P172" i="15" s="1"/>
  <c r="Q172" i="15" s="1"/>
  <c r="R172" i="15" s="1"/>
  <c r="L173" i="15"/>
  <c r="M173" i="15"/>
  <c r="N173" i="15"/>
  <c r="O173" i="15"/>
  <c r="P173" i="15" s="1"/>
  <c r="Q173" i="15"/>
  <c r="R173" i="15" s="1"/>
  <c r="L174" i="15"/>
  <c r="M174" i="15" s="1"/>
  <c r="N174" i="15"/>
  <c r="O174" i="15" s="1"/>
  <c r="P174" i="15"/>
  <c r="Q174" i="15" s="1"/>
  <c r="R174" i="15" s="1"/>
  <c r="L175" i="15"/>
  <c r="M175" i="15"/>
  <c r="N175" i="15" s="1"/>
  <c r="O175" i="15" s="1"/>
  <c r="P175" i="15"/>
  <c r="Q175" i="15" s="1"/>
  <c r="R175" i="15" s="1"/>
  <c r="L176" i="15"/>
  <c r="M176" i="15" s="1"/>
  <c r="N176" i="15" s="1"/>
  <c r="O176" i="15" s="1"/>
  <c r="P176" i="15" s="1"/>
  <c r="Q176" i="15" s="1"/>
  <c r="R176" i="15" s="1"/>
  <c r="L177" i="15"/>
  <c r="M177" i="15"/>
  <c r="N177" i="15" s="1"/>
  <c r="O177" i="15" s="1"/>
  <c r="P177" i="15" s="1"/>
  <c r="Q177" i="15" s="1"/>
  <c r="R177" i="15" s="1"/>
  <c r="L178" i="15"/>
  <c r="M178" i="15"/>
  <c r="N178" i="15" s="1"/>
  <c r="O178" i="15"/>
  <c r="P178" i="15" s="1"/>
  <c r="Q178" i="15" s="1"/>
  <c r="R178" i="15" s="1"/>
  <c r="L179" i="15"/>
  <c r="M179" i="15"/>
  <c r="N179" i="15" s="1"/>
  <c r="O179" i="15" s="1"/>
  <c r="P179" i="15" s="1"/>
  <c r="Q179" i="15" s="1"/>
  <c r="R179" i="15" s="1"/>
  <c r="L180" i="15"/>
  <c r="M180" i="15"/>
  <c r="N180" i="15"/>
  <c r="O180" i="15" s="1"/>
  <c r="P180" i="15" s="1"/>
  <c r="Q180" i="15" s="1"/>
  <c r="R180" i="15" s="1"/>
  <c r="L181" i="15"/>
  <c r="M181" i="15"/>
  <c r="N181" i="15"/>
  <c r="O181" i="15" s="1"/>
  <c r="P181" i="15"/>
  <c r="Q181" i="15" s="1"/>
  <c r="R181" i="15" s="1"/>
  <c r="L182" i="15"/>
  <c r="M182" i="15" s="1"/>
  <c r="N182" i="15"/>
  <c r="O182" i="15"/>
  <c r="P182" i="15" s="1"/>
  <c r="Q182" i="15" s="1"/>
  <c r="R182" i="15" s="1"/>
  <c r="L183" i="15"/>
  <c r="M183" i="15"/>
  <c r="N183" i="15" s="1"/>
  <c r="O183" i="15" s="1"/>
  <c r="P183" i="15"/>
  <c r="Q183" i="15" s="1"/>
  <c r="R183" i="15" s="1"/>
  <c r="L184" i="15"/>
  <c r="M184" i="15"/>
  <c r="N184" i="15" s="1"/>
  <c r="O184" i="15" s="1"/>
  <c r="P184" i="15" s="1"/>
  <c r="Q184" i="15" s="1"/>
  <c r="R184" i="15" s="1"/>
  <c r="L185" i="15"/>
  <c r="M185" i="15" s="1"/>
  <c r="N185" i="15" s="1"/>
  <c r="O185" i="15" s="1"/>
  <c r="P185" i="15" s="1"/>
  <c r="Q185" i="15" s="1"/>
  <c r="R185" i="15" s="1"/>
  <c r="L186" i="15"/>
  <c r="M186" i="15"/>
  <c r="N186" i="15"/>
  <c r="O186" i="15" s="1"/>
  <c r="P186" i="15" s="1"/>
  <c r="Q186" i="15" s="1"/>
  <c r="R186" i="15" s="1"/>
  <c r="L187" i="15"/>
  <c r="M187" i="15"/>
  <c r="N187" i="15" s="1"/>
  <c r="O187" i="15"/>
  <c r="P187" i="15" s="1"/>
  <c r="Q187" i="15" s="1"/>
  <c r="R187" i="15" s="1"/>
  <c r="L188" i="15"/>
  <c r="M188" i="15" s="1"/>
  <c r="N188" i="15" s="1"/>
  <c r="O188" i="15" s="1"/>
  <c r="P188" i="15" s="1"/>
  <c r="Q188" i="15" s="1"/>
  <c r="R188" i="15" s="1"/>
  <c r="L189" i="15"/>
  <c r="M189" i="15"/>
  <c r="N189" i="15"/>
  <c r="O189" i="15" s="1"/>
  <c r="P189" i="15" s="1"/>
  <c r="Q189" i="15" s="1"/>
  <c r="R189" i="15" s="1"/>
  <c r="L190" i="15"/>
  <c r="M190" i="15" s="1"/>
  <c r="N190" i="15"/>
  <c r="O190" i="15" s="1"/>
  <c r="P190" i="15" s="1"/>
  <c r="Q190" i="15" s="1"/>
  <c r="R190" i="15" s="1"/>
  <c r="L191" i="15"/>
  <c r="M191" i="15"/>
  <c r="N191" i="15" s="1"/>
  <c r="O191" i="15"/>
  <c r="P191" i="15" s="1"/>
  <c r="Q191" i="15" s="1"/>
  <c r="R191" i="15" s="1"/>
  <c r="L192" i="15"/>
  <c r="M192" i="15"/>
  <c r="N192" i="15" s="1"/>
  <c r="O192" i="15" s="1"/>
  <c r="P192" i="15"/>
  <c r="Q192" i="15"/>
  <c r="R192" i="15" s="1"/>
  <c r="L193" i="15"/>
  <c r="M193" i="15" s="1"/>
  <c r="N193" i="15" s="1"/>
  <c r="O193" i="15" s="1"/>
  <c r="P193" i="15" s="1"/>
  <c r="Q193" i="15" s="1"/>
  <c r="R193" i="15" s="1"/>
  <c r="L194" i="15"/>
  <c r="M194" i="15"/>
  <c r="N194" i="15" s="1"/>
  <c r="O194" i="15" s="1"/>
  <c r="P194" i="15" s="1"/>
  <c r="Q194" i="15" s="1"/>
  <c r="R194" i="15" s="1"/>
  <c r="L195" i="15"/>
  <c r="M195" i="15" s="1"/>
  <c r="N195" i="15" s="1"/>
  <c r="O195" i="15" s="1"/>
  <c r="P195" i="15" s="1"/>
  <c r="Q195" i="15" s="1"/>
  <c r="R195" i="15" s="1"/>
  <c r="L196" i="15"/>
  <c r="M196" i="15"/>
  <c r="N196" i="15"/>
  <c r="O196" i="15" s="1"/>
  <c r="P196" i="15" s="1"/>
  <c r="Q196" i="15" s="1"/>
  <c r="R196" i="15" s="1"/>
  <c r="L197" i="15"/>
  <c r="M197" i="15"/>
  <c r="N197" i="15"/>
  <c r="O197" i="15"/>
  <c r="P197" i="15" s="1"/>
  <c r="Q197" i="15" s="1"/>
  <c r="R197" i="15" s="1"/>
  <c r="L198" i="15"/>
  <c r="M198" i="15" s="1"/>
  <c r="N198" i="15" s="1"/>
  <c r="O198" i="15" s="1"/>
  <c r="P198" i="15" s="1"/>
  <c r="Q198" i="15" s="1"/>
  <c r="R198" i="15" s="1"/>
  <c r="L199" i="15"/>
  <c r="M199" i="15"/>
  <c r="N199" i="15" s="1"/>
  <c r="O199" i="15" s="1"/>
  <c r="P199" i="15" s="1"/>
  <c r="Q199" i="15" s="1"/>
  <c r="R199" i="15" s="1"/>
  <c r="L200" i="15"/>
  <c r="M200" i="15"/>
  <c r="N200" i="15" s="1"/>
  <c r="O200" i="15" s="1"/>
  <c r="P200" i="15" s="1"/>
  <c r="Q200" i="15" s="1"/>
  <c r="R200" i="15" s="1"/>
  <c r="L201" i="15"/>
  <c r="M201" i="15"/>
  <c r="N201" i="15" s="1"/>
  <c r="O201" i="15" s="1"/>
  <c r="P201" i="15" s="1"/>
  <c r="Q201" i="15" s="1"/>
  <c r="R201" i="15" s="1"/>
  <c r="L202" i="15"/>
  <c r="M202" i="15" s="1"/>
  <c r="N202" i="15" s="1"/>
  <c r="O202" i="15" s="1"/>
  <c r="P202" i="15" s="1"/>
  <c r="Q202" i="15" s="1"/>
  <c r="R202" i="15" s="1"/>
  <c r="L203" i="15"/>
  <c r="M203" i="15" s="1"/>
  <c r="N203" i="15" s="1"/>
  <c r="O203" i="15" s="1"/>
  <c r="P203" i="15" s="1"/>
  <c r="Q203" i="15" s="1"/>
  <c r="R203" i="15" s="1"/>
  <c r="L204" i="15"/>
  <c r="M204" i="15"/>
  <c r="N204" i="15" s="1"/>
  <c r="O204" i="15" s="1"/>
  <c r="P204" i="15" s="1"/>
  <c r="Q204" i="15" s="1"/>
  <c r="R204" i="15" s="1"/>
  <c r="L205" i="15"/>
  <c r="M205" i="15"/>
  <c r="N205" i="15"/>
  <c r="O205" i="15" s="1"/>
  <c r="P205" i="15" s="1"/>
  <c r="Q205" i="15" s="1"/>
  <c r="R205" i="15" s="1"/>
  <c r="L206" i="15"/>
  <c r="M206" i="15" s="1"/>
  <c r="N206" i="15"/>
  <c r="O206" i="15" s="1"/>
  <c r="P206" i="15" s="1"/>
  <c r="Q206" i="15" s="1"/>
  <c r="R206" i="15" s="1"/>
  <c r="L207" i="15"/>
  <c r="M207" i="15" s="1"/>
  <c r="N207" i="15" s="1"/>
  <c r="O207" i="15" s="1"/>
  <c r="P207" i="15" s="1"/>
  <c r="Q207" i="15" s="1"/>
  <c r="R207" i="15" s="1"/>
  <c r="L208" i="15"/>
  <c r="M208" i="15"/>
  <c r="N208" i="15" s="1"/>
  <c r="O208" i="15" s="1"/>
  <c r="P208" i="15" s="1"/>
  <c r="Q208" i="15" s="1"/>
  <c r="R208" i="15" s="1"/>
  <c r="L209" i="15"/>
  <c r="M209" i="15"/>
  <c r="N209" i="15" s="1"/>
  <c r="O209" i="15"/>
  <c r="P209" i="15" s="1"/>
  <c r="Q209" i="15" s="1"/>
  <c r="R209" i="15" s="1"/>
  <c r="L210" i="15"/>
  <c r="M210" i="15"/>
  <c r="N210" i="15" s="1"/>
  <c r="O210" i="15" s="1"/>
  <c r="P210" i="15" s="1"/>
  <c r="Q210" i="15" s="1"/>
  <c r="R210" i="15" s="1"/>
  <c r="L211" i="15"/>
  <c r="M211" i="15"/>
  <c r="N211" i="15" s="1"/>
  <c r="O211" i="15" s="1"/>
  <c r="P211" i="15" s="1"/>
  <c r="Q211" i="15" s="1"/>
  <c r="R211" i="15" s="1"/>
  <c r="L212" i="15"/>
  <c r="M212" i="15" s="1"/>
  <c r="N212" i="15"/>
  <c r="O212" i="15" s="1"/>
  <c r="P212" i="15" s="1"/>
  <c r="Q212" i="15" s="1"/>
  <c r="R212" i="15" s="1"/>
  <c r="L213" i="15"/>
  <c r="M213" i="15"/>
  <c r="N213" i="15"/>
  <c r="O213" i="15" s="1"/>
  <c r="P213" i="15" s="1"/>
  <c r="Q213" i="15" s="1"/>
  <c r="R213" i="15" s="1"/>
  <c r="L214" i="15"/>
  <c r="M214" i="15" s="1"/>
  <c r="N214" i="15"/>
  <c r="O214" i="15" s="1"/>
  <c r="P214" i="15" s="1"/>
  <c r="Q214" i="15" s="1"/>
  <c r="R214" i="15" s="1"/>
  <c r="L215" i="15"/>
  <c r="M215" i="15"/>
  <c r="N215" i="15" s="1"/>
  <c r="O215" i="15" s="1"/>
  <c r="P215" i="15" s="1"/>
  <c r="Q215" i="15" s="1"/>
  <c r="R215" i="15" s="1"/>
  <c r="L216" i="15"/>
  <c r="M216" i="15" s="1"/>
  <c r="N216" i="15" s="1"/>
  <c r="O216" i="15" s="1"/>
  <c r="P216" i="15" s="1"/>
  <c r="Q216" i="15" s="1"/>
  <c r="R216" i="15" s="1"/>
  <c r="L217" i="15"/>
  <c r="M217" i="15" s="1"/>
  <c r="N217" i="15" s="1"/>
  <c r="O217" i="15" s="1"/>
  <c r="P217" i="15" s="1"/>
  <c r="Q217" i="15" s="1"/>
  <c r="R217" i="15" s="1"/>
  <c r="L218" i="15"/>
  <c r="M218" i="15"/>
  <c r="N218" i="15" s="1"/>
  <c r="O218" i="15" s="1"/>
  <c r="P218" i="15" s="1"/>
  <c r="Q218" i="15" s="1"/>
  <c r="R218" i="15" s="1"/>
  <c r="L219" i="15"/>
  <c r="M219" i="15"/>
  <c r="N219" i="15"/>
  <c r="O219" i="15" s="1"/>
  <c r="P219" i="15" s="1"/>
  <c r="Q219" i="15" s="1"/>
  <c r="R219" i="15" s="1"/>
  <c r="L220" i="15"/>
  <c r="M220" i="15" s="1"/>
  <c r="N220" i="15" s="1"/>
  <c r="O220" i="15" s="1"/>
  <c r="P220" i="15" s="1"/>
  <c r="Q220" i="15" s="1"/>
  <c r="R220" i="15" s="1"/>
  <c r="L221" i="15"/>
  <c r="M221" i="15"/>
  <c r="N221" i="15"/>
  <c r="O221" i="15" s="1"/>
  <c r="P221" i="15" s="1"/>
  <c r="Q221" i="15" s="1"/>
  <c r="R221" i="15" s="1"/>
  <c r="L222" i="15"/>
  <c r="M222" i="15" s="1"/>
  <c r="N222" i="15" s="1"/>
  <c r="O222" i="15" s="1"/>
  <c r="P222" i="15" s="1"/>
  <c r="Q222" i="15" s="1"/>
  <c r="R222" i="15" s="1"/>
  <c r="L223" i="15"/>
  <c r="M223" i="15"/>
  <c r="N223" i="15" s="1"/>
  <c r="O223" i="15" s="1"/>
  <c r="P223" i="15" s="1"/>
  <c r="Q223" i="15" s="1"/>
  <c r="R223" i="15" s="1"/>
  <c r="L224" i="15"/>
  <c r="M224" i="15"/>
  <c r="N224" i="15" s="1"/>
  <c r="O224" i="15" s="1"/>
  <c r="P224" i="15"/>
  <c r="Q224" i="15" s="1"/>
  <c r="R224" i="15" s="1"/>
  <c r="L225" i="15"/>
  <c r="M225" i="15" s="1"/>
  <c r="N225" i="15" s="1"/>
  <c r="O225" i="15" s="1"/>
  <c r="P225" i="15" s="1"/>
  <c r="Q225" i="15" s="1"/>
  <c r="R225" i="15" s="1"/>
  <c r="L226" i="15"/>
  <c r="M226" i="15" s="1"/>
  <c r="N226" i="15" s="1"/>
  <c r="O226" i="15" s="1"/>
  <c r="P226" i="15" s="1"/>
  <c r="Q226" i="15" s="1"/>
  <c r="R226" i="15" s="1"/>
  <c r="L227" i="15"/>
  <c r="M227" i="15" s="1"/>
  <c r="N227" i="15" s="1"/>
  <c r="O227" i="15" s="1"/>
  <c r="P227" i="15" s="1"/>
  <c r="Q227" i="15" s="1"/>
  <c r="R227" i="15" s="1"/>
  <c r="L228" i="15"/>
  <c r="M228" i="15"/>
  <c r="N228" i="15"/>
  <c r="O228" i="15" s="1"/>
  <c r="P228" i="15" s="1"/>
  <c r="Q228" i="15" s="1"/>
  <c r="R228" i="15" s="1"/>
  <c r="L229" i="15"/>
  <c r="M229" i="15"/>
  <c r="N229" i="15"/>
  <c r="O229" i="15"/>
  <c r="P229" i="15" s="1"/>
  <c r="Q229" i="15" s="1"/>
  <c r="R229" i="15" s="1"/>
  <c r="L230" i="15"/>
  <c r="M230" i="15" s="1"/>
  <c r="N230" i="15"/>
  <c r="O230" i="15" s="1"/>
  <c r="P230" i="15" s="1"/>
  <c r="Q230" i="15" s="1"/>
  <c r="R230" i="15" s="1"/>
  <c r="L231" i="15"/>
  <c r="M231" i="15" s="1"/>
  <c r="N231" i="15" s="1"/>
  <c r="O231" i="15" s="1"/>
  <c r="P231" i="15" s="1"/>
  <c r="Q231" i="15" s="1"/>
  <c r="R231" i="15" s="1"/>
  <c r="L232" i="15"/>
  <c r="M232" i="15"/>
  <c r="N232" i="15" s="1"/>
  <c r="O232" i="15" s="1"/>
  <c r="P232" i="15" s="1"/>
  <c r="Q232" i="15" s="1"/>
  <c r="R232" i="15" s="1"/>
  <c r="L233" i="15"/>
  <c r="M233" i="15"/>
  <c r="N233" i="15"/>
  <c r="O233" i="15" s="1"/>
  <c r="P233" i="15" s="1"/>
  <c r="Q233" i="15" s="1"/>
  <c r="R233" i="15" s="1"/>
  <c r="L234" i="15"/>
  <c r="M234" i="15"/>
  <c r="N234" i="15" s="1"/>
  <c r="O234" i="15" s="1"/>
  <c r="P234" i="15"/>
  <c r="Q234" i="15" s="1"/>
  <c r="R234" i="15" s="1"/>
  <c r="L235" i="15"/>
  <c r="M235" i="15" s="1"/>
  <c r="N235" i="15" s="1"/>
  <c r="O235" i="15" s="1"/>
  <c r="P235" i="15" s="1"/>
  <c r="Q235" i="15" s="1"/>
  <c r="R235" i="15" s="1"/>
  <c r="L236" i="15"/>
  <c r="M236" i="15"/>
  <c r="N236" i="15"/>
  <c r="O236" i="15" s="1"/>
  <c r="P236" i="15" s="1"/>
  <c r="Q236" i="15" s="1"/>
  <c r="R236" i="15" s="1"/>
  <c r="L237" i="15"/>
  <c r="M237" i="15"/>
  <c r="N237" i="15" s="1"/>
  <c r="O237" i="15"/>
  <c r="P237" i="15" s="1"/>
  <c r="Q237" i="15" s="1"/>
  <c r="R237" i="15" s="1"/>
  <c r="L238" i="15"/>
  <c r="M238" i="15" s="1"/>
  <c r="N238" i="15"/>
  <c r="O238" i="15"/>
  <c r="P238" i="15" s="1"/>
  <c r="Q238" i="15" s="1"/>
  <c r="R238" i="15" s="1"/>
  <c r="L239" i="15"/>
  <c r="M239" i="15"/>
  <c r="N239" i="15" s="1"/>
  <c r="O239" i="15" s="1"/>
  <c r="P239" i="15" s="1"/>
  <c r="Q239" i="15" s="1"/>
  <c r="R239" i="15" s="1"/>
  <c r="L240" i="15"/>
  <c r="M240" i="15"/>
  <c r="N240" i="15" s="1"/>
  <c r="O240" i="15" s="1"/>
  <c r="P240" i="15" s="1"/>
  <c r="Q240" i="15" s="1"/>
  <c r="R240" i="15" s="1"/>
  <c r="L241" i="15"/>
  <c r="M241" i="15" s="1"/>
  <c r="N241" i="15" s="1"/>
  <c r="O241" i="15" s="1"/>
  <c r="P241" i="15" s="1"/>
  <c r="Q241" i="15" s="1"/>
  <c r="R241" i="15" s="1"/>
  <c r="L242" i="15"/>
  <c r="M242" i="15"/>
  <c r="N242" i="15"/>
  <c r="O242" i="15" s="1"/>
  <c r="P242" i="15" s="1"/>
  <c r="Q242" i="15" s="1"/>
  <c r="R242" i="15" s="1"/>
  <c r="L243" i="15"/>
  <c r="M243" i="15" s="1"/>
  <c r="N243" i="15" s="1"/>
  <c r="O243" i="15" s="1"/>
  <c r="P243" i="15" s="1"/>
  <c r="Q243" i="15" s="1"/>
  <c r="R243" i="15" s="1"/>
  <c r="L244" i="15"/>
  <c r="M244" i="15"/>
  <c r="N244" i="15" s="1"/>
  <c r="O244" i="15" s="1"/>
  <c r="P244" i="15" s="1"/>
  <c r="Q244" i="15" s="1"/>
  <c r="R244" i="15" s="1"/>
  <c r="L245" i="15"/>
  <c r="M245" i="15"/>
  <c r="N245" i="15" s="1"/>
  <c r="O245" i="15"/>
  <c r="P245" i="15" s="1"/>
  <c r="Q245" i="15" s="1"/>
  <c r="R245" i="15" s="1"/>
  <c r="L246" i="15"/>
  <c r="M246" i="15" s="1"/>
  <c r="N246" i="15" s="1"/>
  <c r="O246" i="15" s="1"/>
  <c r="P246" i="15" s="1"/>
  <c r="Q246" i="15" s="1"/>
  <c r="R246" i="15" s="1"/>
  <c r="L247" i="15"/>
  <c r="M247" i="15"/>
  <c r="N247" i="15" s="1"/>
  <c r="O247" i="15" s="1"/>
  <c r="P247" i="15" s="1"/>
  <c r="Q247" i="15" s="1"/>
  <c r="R247" i="15" s="1"/>
  <c r="L248" i="15"/>
  <c r="M248" i="15"/>
  <c r="N248" i="15" s="1"/>
  <c r="O248" i="15" s="1"/>
  <c r="P248" i="15" s="1"/>
  <c r="Q248" i="15" s="1"/>
  <c r="R248" i="15" s="1"/>
  <c r="L249" i="15"/>
  <c r="M249" i="15"/>
  <c r="N249" i="15" s="1"/>
  <c r="O249" i="15" s="1"/>
  <c r="P249" i="15" s="1"/>
  <c r="Q249" i="15" s="1"/>
  <c r="R249" i="15" s="1"/>
  <c r="L250" i="15"/>
  <c r="M250" i="15"/>
  <c r="N250" i="15" s="1"/>
  <c r="O250" i="15" s="1"/>
  <c r="P250" i="15" s="1"/>
  <c r="Q250" i="15" s="1"/>
  <c r="R250" i="15" s="1"/>
  <c r="L251" i="15"/>
  <c r="M251" i="15"/>
  <c r="N251" i="15" s="1"/>
  <c r="O251" i="15" s="1"/>
  <c r="P251" i="15" s="1"/>
  <c r="Q251" i="15" s="1"/>
  <c r="R251" i="15" s="1"/>
  <c r="L252" i="15"/>
  <c r="M252" i="15" s="1"/>
  <c r="N252" i="15" s="1"/>
  <c r="O252" i="15" s="1"/>
  <c r="P252" i="15" s="1"/>
  <c r="Q252" i="15" s="1"/>
  <c r="R252" i="15" s="1"/>
  <c r="L253" i="15"/>
  <c r="M253" i="15"/>
  <c r="N253" i="15"/>
  <c r="O253" i="15" s="1"/>
  <c r="P253" i="15" s="1"/>
  <c r="Q253" i="15" s="1"/>
  <c r="R253" i="15" s="1"/>
  <c r="L254" i="15"/>
  <c r="M254" i="15" s="1"/>
  <c r="N254" i="15"/>
  <c r="O254" i="15" s="1"/>
  <c r="P254" i="15" s="1"/>
  <c r="Q254" i="15" s="1"/>
  <c r="R254" i="15" s="1"/>
  <c r="L255" i="15"/>
  <c r="M255" i="15" s="1"/>
  <c r="N255" i="15" s="1"/>
  <c r="O255" i="15" s="1"/>
  <c r="P255" i="15" s="1"/>
  <c r="Q255" i="15" s="1"/>
  <c r="R255" i="15" s="1"/>
  <c r="L256" i="15"/>
  <c r="M256" i="15"/>
  <c r="N256" i="15"/>
  <c r="O256" i="15" s="1"/>
  <c r="P256" i="15" s="1"/>
  <c r="Q256" i="15" s="1"/>
  <c r="R256" i="15" s="1"/>
  <c r="L257" i="15"/>
  <c r="M257" i="15" s="1"/>
  <c r="N257" i="15" s="1"/>
  <c r="O257" i="15" s="1"/>
  <c r="P257" i="15" s="1"/>
  <c r="Q257" i="15" s="1"/>
  <c r="R257" i="15" s="1"/>
  <c r="L258" i="15"/>
  <c r="M258" i="15"/>
  <c r="N258" i="15" s="1"/>
  <c r="O258" i="15" s="1"/>
  <c r="P258" i="15" s="1"/>
  <c r="Q258" i="15" s="1"/>
  <c r="R258" i="15" s="1"/>
  <c r="L259" i="15"/>
  <c r="M259" i="15"/>
  <c r="N259" i="15" s="1"/>
  <c r="O259" i="15" s="1"/>
  <c r="P259" i="15" s="1"/>
  <c r="Q259" i="15" s="1"/>
  <c r="R259" i="15" s="1"/>
  <c r="L260" i="15"/>
  <c r="M260" i="15"/>
  <c r="N260" i="15" s="1"/>
  <c r="O260" i="15" s="1"/>
  <c r="P260" i="15" s="1"/>
  <c r="Q260" i="15" s="1"/>
  <c r="R260" i="15" s="1"/>
  <c r="L261" i="15"/>
  <c r="M261" i="15"/>
  <c r="N261" i="15"/>
  <c r="O261" i="15"/>
  <c r="P261" i="15" s="1"/>
  <c r="Q261" i="15" s="1"/>
  <c r="R261" i="15" s="1"/>
  <c r="L262" i="15"/>
  <c r="M262" i="15" s="1"/>
  <c r="N262" i="15" s="1"/>
  <c r="O262" i="15" s="1"/>
  <c r="P262" i="15"/>
  <c r="Q262" i="15" s="1"/>
  <c r="R262" i="15" s="1"/>
  <c r="L263" i="15"/>
  <c r="M263" i="15"/>
  <c r="N263" i="15" s="1"/>
  <c r="O263" i="15" s="1"/>
  <c r="P263" i="15" s="1"/>
  <c r="Q263" i="15" s="1"/>
  <c r="R263" i="15" s="1"/>
  <c r="L264" i="15"/>
  <c r="M264" i="15" s="1"/>
  <c r="N264" i="15" s="1"/>
  <c r="O264" i="15" s="1"/>
  <c r="P264" i="15" s="1"/>
  <c r="Q264" i="15" s="1"/>
  <c r="R264" i="15" s="1"/>
  <c r="L265" i="15"/>
  <c r="M265" i="15"/>
  <c r="N265" i="15"/>
  <c r="O265" i="15"/>
  <c r="P265" i="15" s="1"/>
  <c r="Q265" i="15" s="1"/>
  <c r="R265" i="15" s="1"/>
  <c r="L266" i="15"/>
  <c r="M266" i="15" s="1"/>
  <c r="N266" i="15" s="1"/>
  <c r="O266" i="15"/>
  <c r="P266" i="15" s="1"/>
  <c r="Q266" i="15" s="1"/>
  <c r="R266" i="15" s="1"/>
  <c r="L267" i="15"/>
  <c r="M267" i="15" s="1"/>
  <c r="N267" i="15" s="1"/>
  <c r="O267" i="15" s="1"/>
  <c r="P267" i="15" s="1"/>
  <c r="Q267" i="15" s="1"/>
  <c r="R267" i="15" s="1"/>
  <c r="L268" i="15"/>
  <c r="M268" i="15" s="1"/>
  <c r="N268" i="15" s="1"/>
  <c r="O268" i="15" s="1"/>
  <c r="P268" i="15" s="1"/>
  <c r="Q268" i="15"/>
  <c r="R268" i="15" s="1"/>
  <c r="L269" i="15"/>
  <c r="M269" i="15"/>
  <c r="N269" i="15"/>
  <c r="O269" i="15" s="1"/>
  <c r="P269" i="15"/>
  <c r="Q269" i="15" s="1"/>
  <c r="R269" i="15" s="1"/>
  <c r="L270" i="15"/>
  <c r="M270" i="15" s="1"/>
  <c r="N270" i="15"/>
  <c r="O270" i="15" s="1"/>
  <c r="P270" i="15" s="1"/>
  <c r="Q270" i="15" s="1"/>
  <c r="R270" i="15" s="1"/>
  <c r="L271" i="15"/>
  <c r="M271" i="15"/>
  <c r="N271" i="15" s="1"/>
  <c r="O271" i="15" s="1"/>
  <c r="P271" i="15" s="1"/>
  <c r="Q271" i="15" s="1"/>
  <c r="R271" i="15" s="1"/>
  <c r="L272" i="15"/>
  <c r="M272" i="15" s="1"/>
  <c r="N272" i="15"/>
  <c r="O272" i="15" s="1"/>
  <c r="P272" i="15" s="1"/>
  <c r="Q272" i="15" s="1"/>
  <c r="R272" i="15" s="1"/>
  <c r="L273" i="15"/>
  <c r="M273" i="15"/>
  <c r="N273" i="15" s="1"/>
  <c r="O273" i="15" s="1"/>
  <c r="P273" i="15" s="1"/>
  <c r="Q273" i="15" s="1"/>
  <c r="R273" i="15" s="1"/>
  <c r="L274" i="15"/>
  <c r="M274" i="15"/>
  <c r="N274" i="15" s="1"/>
  <c r="O274" i="15" s="1"/>
  <c r="P274" i="15" s="1"/>
  <c r="Q274" i="15" s="1"/>
  <c r="R274" i="15" s="1"/>
  <c r="L275" i="15"/>
  <c r="M275" i="15"/>
  <c r="N275" i="15" s="1"/>
  <c r="O275" i="15"/>
  <c r="P275" i="15" s="1"/>
  <c r="Q275" i="15"/>
  <c r="R275" i="15" s="1"/>
  <c r="L276" i="15"/>
  <c r="M276" i="15" s="1"/>
  <c r="N276" i="15"/>
  <c r="O276" i="15" s="1"/>
  <c r="P276" i="15" s="1"/>
  <c r="Q276" i="15" s="1"/>
  <c r="R276" i="15" s="1"/>
  <c r="L277" i="15"/>
  <c r="M277" i="15"/>
  <c r="N277" i="15" s="1"/>
  <c r="O277" i="15" s="1"/>
  <c r="P277" i="15" s="1"/>
  <c r="Q277" i="15" s="1"/>
  <c r="R277" i="15" s="1"/>
  <c r="L278" i="15"/>
  <c r="M278" i="15" s="1"/>
  <c r="N278" i="15"/>
  <c r="O278" i="15" s="1"/>
  <c r="P278" i="15" s="1"/>
  <c r="Q278" i="15" s="1"/>
  <c r="R278" i="15" s="1"/>
  <c r="L279" i="15"/>
  <c r="M279" i="15"/>
  <c r="N279" i="15" s="1"/>
  <c r="O279" i="15"/>
  <c r="P279" i="15" s="1"/>
  <c r="Q279" i="15" s="1"/>
  <c r="R279" i="15" s="1"/>
  <c r="L280" i="15"/>
  <c r="M280" i="15" s="1"/>
  <c r="N280" i="15" s="1"/>
  <c r="O280" i="15" s="1"/>
  <c r="P280" i="15" s="1"/>
  <c r="Q280" i="15" s="1"/>
  <c r="R280" i="15" s="1"/>
  <c r="L281" i="15"/>
  <c r="M281" i="15"/>
  <c r="N281" i="15" s="1"/>
  <c r="O281" i="15" s="1"/>
  <c r="P281" i="15" s="1"/>
  <c r="Q281" i="15" s="1"/>
  <c r="R281" i="15" s="1"/>
  <c r="L282" i="15"/>
  <c r="M282" i="15" s="1"/>
  <c r="N282" i="15"/>
  <c r="O282" i="15" s="1"/>
  <c r="P282" i="15" s="1"/>
  <c r="Q282" i="15" s="1"/>
  <c r="R282" i="15" s="1"/>
  <c r="L283" i="15"/>
  <c r="M283" i="15"/>
  <c r="N283" i="15"/>
  <c r="O283" i="15" s="1"/>
  <c r="P283" i="15" s="1"/>
  <c r="Q283" i="15" s="1"/>
  <c r="R283" i="15" s="1"/>
  <c r="L284" i="15"/>
  <c r="M284" i="15"/>
  <c r="N284" i="15" s="1"/>
  <c r="O284" i="15" s="1"/>
  <c r="P284" i="15" s="1"/>
  <c r="Q284" i="15"/>
  <c r="R284" i="15" s="1"/>
  <c r="L285" i="15"/>
  <c r="M285" i="15"/>
  <c r="N285" i="15" s="1"/>
  <c r="O285" i="15" s="1"/>
  <c r="P285" i="15" s="1"/>
  <c r="Q285" i="15" s="1"/>
  <c r="R285" i="15" s="1"/>
  <c r="L286" i="15"/>
  <c r="M286" i="15" s="1"/>
  <c r="N286" i="15" s="1"/>
  <c r="O286" i="15" s="1"/>
  <c r="P286" i="15" s="1"/>
  <c r="Q286" i="15" s="1"/>
  <c r="R286" i="15" s="1"/>
  <c r="L287" i="15"/>
  <c r="M287" i="15" s="1"/>
  <c r="N287" i="15" s="1"/>
  <c r="O287" i="15" s="1"/>
  <c r="P287" i="15" s="1"/>
  <c r="Q287" i="15" s="1"/>
  <c r="R287" i="15" s="1"/>
  <c r="L288" i="15"/>
  <c r="M288" i="15" s="1"/>
  <c r="N288" i="15" s="1"/>
  <c r="O288" i="15" s="1"/>
  <c r="P288" i="15" s="1"/>
  <c r="Q288" i="15" s="1"/>
  <c r="R288" i="15" s="1"/>
  <c r="L289" i="15"/>
  <c r="M289" i="15"/>
  <c r="N289" i="15" s="1"/>
  <c r="O289" i="15" s="1"/>
  <c r="P289" i="15" s="1"/>
  <c r="Q289" i="15" s="1"/>
  <c r="R289" i="15" s="1"/>
  <c r="L290" i="15"/>
  <c r="M290" i="15" s="1"/>
  <c r="N290" i="15"/>
  <c r="O290" i="15" s="1"/>
  <c r="P290" i="15"/>
  <c r="Q290" i="15" s="1"/>
  <c r="R290" i="15" s="1"/>
  <c r="L291" i="15"/>
  <c r="M291" i="15"/>
  <c r="N291" i="15" s="1"/>
  <c r="O291" i="15" s="1"/>
  <c r="P291" i="15" s="1"/>
  <c r="Q291" i="15" s="1"/>
  <c r="R291" i="15" s="1"/>
  <c r="L292" i="15"/>
  <c r="M292" i="15" s="1"/>
  <c r="N292" i="15" s="1"/>
  <c r="O292" i="15" s="1"/>
  <c r="P292" i="15" s="1"/>
  <c r="Q292" i="15" s="1"/>
  <c r="R292" i="15" s="1"/>
  <c r="L293" i="15"/>
  <c r="M293" i="15" s="1"/>
  <c r="N293" i="15"/>
  <c r="O293" i="15" s="1"/>
  <c r="P293" i="15" s="1"/>
  <c r="Q293" i="15" s="1"/>
  <c r="R293" i="15" s="1"/>
  <c r="L294" i="15"/>
  <c r="M294" i="15"/>
  <c r="N294" i="15" s="1"/>
  <c r="O294" i="15"/>
  <c r="P294" i="15" s="1"/>
  <c r="Q294" i="15" s="1"/>
  <c r="R294" i="15" s="1"/>
  <c r="L295" i="15"/>
  <c r="M295" i="15"/>
  <c r="N295" i="15" s="1"/>
  <c r="O295" i="15" s="1"/>
  <c r="P295" i="15" s="1"/>
  <c r="Q295" i="15" s="1"/>
  <c r="R295" i="15" s="1"/>
  <c r="L296" i="15"/>
  <c r="M296" i="15" s="1"/>
  <c r="N296" i="15" s="1"/>
  <c r="O296" i="15" s="1"/>
  <c r="P296" i="15" s="1"/>
  <c r="Q296" i="15" s="1"/>
  <c r="R296" i="15" s="1"/>
  <c r="L297" i="15"/>
  <c r="M297" i="15"/>
  <c r="N297" i="15" s="1"/>
  <c r="O297" i="15" s="1"/>
  <c r="P297" i="15" s="1"/>
  <c r="Q297" i="15" s="1"/>
  <c r="R297" i="15" s="1"/>
  <c r="L298" i="15"/>
  <c r="M298" i="15" s="1"/>
  <c r="N298" i="15" s="1"/>
  <c r="O298" i="15" s="1"/>
  <c r="P298" i="15" s="1"/>
  <c r="Q298" i="15" s="1"/>
  <c r="R298" i="15" s="1"/>
  <c r="L299" i="15"/>
  <c r="M299" i="15"/>
  <c r="N299" i="15" s="1"/>
  <c r="O299" i="15" s="1"/>
  <c r="P299" i="15"/>
  <c r="Q299" i="15" s="1"/>
  <c r="R299" i="15" s="1"/>
  <c r="L300" i="15"/>
  <c r="M300" i="15"/>
  <c r="N300" i="15" s="1"/>
  <c r="O300" i="15" s="1"/>
  <c r="P300" i="15" s="1"/>
  <c r="Q300" i="15"/>
  <c r="R300" i="15" s="1"/>
  <c r="L301" i="15"/>
  <c r="M301" i="15" s="1"/>
  <c r="N301" i="15" s="1"/>
  <c r="O301" i="15"/>
  <c r="P301" i="15" s="1"/>
  <c r="Q301" i="15" s="1"/>
  <c r="R301" i="15" s="1"/>
  <c r="L302" i="15"/>
  <c r="M302" i="15" s="1"/>
  <c r="N302" i="15"/>
  <c r="O302" i="15" s="1"/>
  <c r="P302" i="15" s="1"/>
  <c r="Q302" i="15" s="1"/>
  <c r="R302" i="15" s="1"/>
  <c r="L303" i="15"/>
  <c r="M303" i="15"/>
  <c r="N303" i="15" s="1"/>
  <c r="O303" i="15" s="1"/>
  <c r="P303" i="15" s="1"/>
  <c r="Q303" i="15"/>
  <c r="R303" i="15" s="1"/>
  <c r="L304" i="15"/>
  <c r="M304" i="15"/>
  <c r="N304" i="15" s="1"/>
  <c r="O304" i="15" s="1"/>
  <c r="P304" i="15" s="1"/>
  <c r="Q304" i="15" s="1"/>
  <c r="R304" i="15" s="1"/>
  <c r="L305" i="15"/>
  <c r="M305" i="15"/>
  <c r="N305" i="15"/>
  <c r="O305" i="15" s="1"/>
  <c r="P305" i="15"/>
  <c r="Q305" i="15" s="1"/>
  <c r="R305" i="15"/>
  <c r="L306" i="15"/>
  <c r="M306" i="15" s="1"/>
  <c r="N306" i="15"/>
  <c r="O306" i="15" s="1"/>
  <c r="P306" i="15" s="1"/>
  <c r="Q306" i="15" s="1"/>
  <c r="R306" i="15" s="1"/>
  <c r="L307" i="15"/>
  <c r="M307" i="15"/>
  <c r="N307" i="15" s="1"/>
  <c r="O307" i="15" s="1"/>
  <c r="P307" i="15"/>
  <c r="Q307" i="15" s="1"/>
  <c r="R307" i="15" s="1"/>
  <c r="L308" i="15"/>
  <c r="M308" i="15"/>
  <c r="N308" i="15"/>
  <c r="O308" i="15" s="1"/>
  <c r="P308" i="15" s="1"/>
  <c r="Q308" i="15"/>
  <c r="R308" i="15" s="1"/>
  <c r="L309" i="15"/>
  <c r="M309" i="15"/>
  <c r="N309" i="15" s="1"/>
  <c r="O309" i="15"/>
  <c r="P309" i="15" s="1"/>
  <c r="Q309" i="15" s="1"/>
  <c r="R309" i="15" s="1"/>
  <c r="L310" i="15"/>
  <c r="M310" i="15"/>
  <c r="N310" i="15" s="1"/>
  <c r="O310" i="15"/>
  <c r="P310" i="15" s="1"/>
  <c r="Q310" i="15" s="1"/>
  <c r="R310" i="15" s="1"/>
  <c r="L311" i="15"/>
  <c r="M311" i="15"/>
  <c r="N311" i="15" s="1"/>
  <c r="O311" i="15"/>
  <c r="P311" i="15" s="1"/>
  <c r="Q311" i="15" s="1"/>
  <c r="R311" i="15" s="1"/>
  <c r="L312" i="15"/>
  <c r="M312" i="15"/>
  <c r="N312" i="15" s="1"/>
  <c r="O312" i="15" s="1"/>
  <c r="P312" i="15" s="1"/>
  <c r="Q312" i="15" s="1"/>
  <c r="R312" i="15" s="1"/>
  <c r="L313" i="15"/>
  <c r="M313" i="15"/>
  <c r="N313" i="15"/>
  <c r="O313" i="15" s="1"/>
  <c r="P313" i="15" s="1"/>
  <c r="Q313" i="15" s="1"/>
  <c r="R313" i="15" s="1"/>
  <c r="L314" i="15"/>
  <c r="M314" i="15" s="1"/>
  <c r="N314" i="15"/>
  <c r="O314" i="15" s="1"/>
  <c r="P314" i="15" s="1"/>
  <c r="Q314" i="15" s="1"/>
  <c r="R314" i="15" s="1"/>
  <c r="L315" i="15"/>
  <c r="M315" i="15" s="1"/>
  <c r="N315" i="15" s="1"/>
  <c r="O315" i="15" s="1"/>
  <c r="P315" i="15" s="1"/>
  <c r="Q315" i="15" s="1"/>
  <c r="R315" i="15" s="1"/>
  <c r="L316" i="15"/>
  <c r="M316" i="15" s="1"/>
  <c r="N316" i="15" s="1"/>
  <c r="O316" i="15" s="1"/>
  <c r="P316" i="15" s="1"/>
  <c r="Q316" i="15" s="1"/>
  <c r="R316" i="15" s="1"/>
  <c r="L317" i="15"/>
  <c r="M317" i="15"/>
  <c r="N317" i="15" s="1"/>
  <c r="O317" i="15"/>
  <c r="P317" i="15" s="1"/>
  <c r="Q317" i="15" s="1"/>
  <c r="R317" i="15" s="1"/>
  <c r="L318" i="15"/>
  <c r="M318" i="15"/>
  <c r="N318" i="15" s="1"/>
  <c r="O318" i="15" s="1"/>
  <c r="P318" i="15" s="1"/>
  <c r="Q318" i="15" s="1"/>
  <c r="R318" i="15" s="1"/>
  <c r="L319" i="15"/>
  <c r="M319" i="15" s="1"/>
  <c r="N319" i="15" s="1"/>
  <c r="O319" i="15" s="1"/>
  <c r="P319" i="15" s="1"/>
  <c r="Q319" i="15" s="1"/>
  <c r="R319" i="15" s="1"/>
  <c r="L320" i="15"/>
  <c r="M320" i="15" s="1"/>
  <c r="N320" i="15" s="1"/>
  <c r="O320" i="15" s="1"/>
  <c r="P320" i="15" s="1"/>
  <c r="Q320" i="15"/>
  <c r="R320" i="15" s="1"/>
  <c r="L321" i="15"/>
  <c r="M321" i="15"/>
  <c r="N321" i="15" s="1"/>
  <c r="O321" i="15" s="1"/>
  <c r="P321" i="15" s="1"/>
  <c r="Q321" i="15" s="1"/>
  <c r="R321" i="15" s="1"/>
  <c r="L322" i="15"/>
  <c r="M322" i="15" s="1"/>
  <c r="N322" i="15"/>
  <c r="O322" i="15" s="1"/>
  <c r="P322" i="15" s="1"/>
  <c r="Q322" i="15" s="1"/>
  <c r="R322" i="15" s="1"/>
  <c r="L323" i="15"/>
  <c r="M323" i="15"/>
  <c r="N323" i="15" s="1"/>
  <c r="O323" i="15" s="1"/>
  <c r="P323" i="15" s="1"/>
  <c r="Q323" i="15"/>
  <c r="R323" i="15" s="1"/>
  <c r="L324" i="15"/>
  <c r="M324" i="15"/>
  <c r="N324" i="15" s="1"/>
  <c r="O324" i="15" s="1"/>
  <c r="P324" i="15" s="1"/>
  <c r="Q324" i="15" s="1"/>
  <c r="R324" i="15" s="1"/>
  <c r="L325" i="15"/>
  <c r="M325" i="15" s="1"/>
  <c r="N325" i="15" s="1"/>
  <c r="O325" i="15" s="1"/>
  <c r="P325" i="15" s="1"/>
  <c r="Q325" i="15" s="1"/>
  <c r="R325" i="15" s="1"/>
  <c r="L326" i="15"/>
  <c r="M326" i="15"/>
  <c r="N326" i="15" s="1"/>
  <c r="O326" i="15" s="1"/>
  <c r="P326" i="15" s="1"/>
  <c r="Q326" i="15" s="1"/>
  <c r="R326" i="15" s="1"/>
  <c r="L327" i="15"/>
  <c r="M327" i="15"/>
  <c r="N327" i="15" s="1"/>
  <c r="O327" i="15"/>
  <c r="P327" i="15" s="1"/>
  <c r="Q327" i="15" s="1"/>
  <c r="R327" i="15" s="1"/>
  <c r="L328" i="15"/>
  <c r="M328" i="15" s="1"/>
  <c r="N328" i="15" s="1"/>
  <c r="O328" i="15" s="1"/>
  <c r="P328" i="15" s="1"/>
  <c r="Q328" i="15" s="1"/>
  <c r="R328" i="15" s="1"/>
  <c r="L329" i="15"/>
  <c r="M329" i="15"/>
  <c r="N329" i="15" s="1"/>
  <c r="O329" i="15" s="1"/>
  <c r="P329" i="15" s="1"/>
  <c r="Q329" i="15" s="1"/>
  <c r="R329" i="15" s="1"/>
  <c r="L330" i="15"/>
  <c r="M330" i="15" s="1"/>
  <c r="N330" i="15" s="1"/>
  <c r="O330" i="15"/>
  <c r="P330" i="15" s="1"/>
  <c r="Q330" i="15" s="1"/>
  <c r="R330" i="15" s="1"/>
  <c r="L331" i="15"/>
  <c r="M331" i="15"/>
  <c r="N331" i="15" s="1"/>
  <c r="O331" i="15" s="1"/>
  <c r="P331" i="15" s="1"/>
  <c r="Q331" i="15" s="1"/>
  <c r="R331" i="15" s="1"/>
  <c r="L332" i="15"/>
  <c r="M332" i="15"/>
  <c r="N332" i="15" s="1"/>
  <c r="O332" i="15" s="1"/>
  <c r="P332" i="15" s="1"/>
  <c r="Q332" i="15" s="1"/>
  <c r="R332" i="15" s="1"/>
  <c r="L333" i="15"/>
  <c r="M333" i="15" s="1"/>
  <c r="N333" i="15" s="1"/>
  <c r="O333" i="15"/>
  <c r="P333" i="15" s="1"/>
  <c r="Q333" i="15" s="1"/>
  <c r="R333" i="15" s="1"/>
  <c r="L334" i="15"/>
  <c r="M334" i="15" s="1"/>
  <c r="N334" i="15" s="1"/>
  <c r="O334" i="15" s="1"/>
  <c r="P334" i="15" s="1"/>
  <c r="Q334" i="15" s="1"/>
  <c r="R334" i="15" s="1"/>
  <c r="L335" i="15"/>
  <c r="M335" i="15"/>
  <c r="N335" i="15"/>
  <c r="O335" i="15" s="1"/>
  <c r="P335" i="15" s="1"/>
  <c r="Q335" i="15" s="1"/>
  <c r="R335" i="15" s="1"/>
  <c r="L336" i="15"/>
  <c r="M336" i="15"/>
  <c r="N336" i="15" s="1"/>
  <c r="O336" i="15"/>
  <c r="P336" i="15" s="1"/>
  <c r="Q336" i="15" s="1"/>
  <c r="R336" i="15" s="1"/>
  <c r="L337" i="15"/>
  <c r="M337" i="15"/>
  <c r="N337" i="15"/>
  <c r="O337" i="15" s="1"/>
  <c r="P337" i="15"/>
  <c r="Q337" i="15"/>
  <c r="R337" i="15" s="1"/>
  <c r="L338" i="15"/>
  <c r="M338" i="15" s="1"/>
  <c r="N338" i="15" s="1"/>
  <c r="O338" i="15" s="1"/>
  <c r="P338" i="15" s="1"/>
  <c r="Q338" i="15" s="1"/>
  <c r="R338" i="15" s="1"/>
  <c r="L339" i="15"/>
  <c r="M339" i="15"/>
  <c r="N339" i="15" s="1"/>
  <c r="O339" i="15"/>
  <c r="P339" i="15" s="1"/>
  <c r="Q339" i="15" s="1"/>
  <c r="R339" i="15" s="1"/>
  <c r="L340" i="15"/>
  <c r="M340" i="15"/>
  <c r="N340" i="15"/>
  <c r="O340" i="15" s="1"/>
  <c r="P340" i="15" s="1"/>
  <c r="Q340" i="15"/>
  <c r="R340" i="15" s="1"/>
  <c r="L341" i="15"/>
  <c r="M341" i="15"/>
  <c r="N341" i="15" s="1"/>
  <c r="O341" i="15"/>
  <c r="P341" i="15" s="1"/>
  <c r="Q341" i="15" s="1"/>
  <c r="R341" i="15" s="1"/>
  <c r="L342" i="15"/>
  <c r="M342" i="15"/>
  <c r="N342" i="15" s="1"/>
  <c r="O342" i="15" s="1"/>
  <c r="P342" i="15" s="1"/>
  <c r="Q342" i="15" s="1"/>
  <c r="R342" i="15" s="1"/>
  <c r="L343" i="15"/>
  <c r="M343" i="15"/>
  <c r="N343" i="15" s="1"/>
  <c r="O343" i="15" s="1"/>
  <c r="P343" i="15" s="1"/>
  <c r="Q343" i="15" s="1"/>
  <c r="R343" i="15" s="1"/>
  <c r="L344" i="15"/>
  <c r="M344" i="15"/>
  <c r="N344" i="15" s="1"/>
  <c r="O344" i="15" s="1"/>
  <c r="P344" i="15" s="1"/>
  <c r="Q344" i="15" s="1"/>
  <c r="R344" i="15" s="1"/>
  <c r="L345" i="15"/>
  <c r="M345" i="15"/>
  <c r="N345" i="15"/>
  <c r="O345" i="15" s="1"/>
  <c r="P345" i="15" s="1"/>
  <c r="Q345" i="15" s="1"/>
  <c r="R345" i="15" s="1"/>
  <c r="L346" i="15"/>
  <c r="M346" i="15" s="1"/>
  <c r="N346" i="15"/>
  <c r="O346" i="15" s="1"/>
  <c r="P346" i="15" s="1"/>
  <c r="Q346" i="15" s="1"/>
  <c r="R346" i="15" s="1"/>
  <c r="L347" i="15"/>
  <c r="M347" i="15"/>
  <c r="N347" i="15" s="1"/>
  <c r="O347" i="15" s="1"/>
  <c r="P347" i="15" s="1"/>
  <c r="Q347" i="15" s="1"/>
  <c r="R347" i="15" s="1"/>
  <c r="L348" i="15"/>
  <c r="M348" i="15" s="1"/>
  <c r="N348" i="15" s="1"/>
  <c r="O348" i="15" s="1"/>
  <c r="P348" i="15" s="1"/>
  <c r="Q348" i="15" s="1"/>
  <c r="R348" i="15" s="1"/>
  <c r="L349" i="15"/>
  <c r="M349" i="15"/>
  <c r="N349" i="15" s="1"/>
  <c r="O349" i="15" s="1"/>
  <c r="P349" i="15" s="1"/>
  <c r="Q349" i="15" s="1"/>
  <c r="R349" i="15"/>
  <c r="L350" i="15"/>
  <c r="M350" i="15"/>
  <c r="N350" i="15" s="1"/>
  <c r="O350" i="15" s="1"/>
  <c r="P350" i="15" s="1"/>
  <c r="Q350" i="15" s="1"/>
  <c r="R350" i="15" s="1"/>
  <c r="L351" i="15"/>
  <c r="M351" i="15" s="1"/>
  <c r="N351" i="15" s="1"/>
  <c r="O351" i="15"/>
  <c r="P351" i="15" s="1"/>
  <c r="Q351" i="15" s="1"/>
  <c r="R351" i="15" s="1"/>
  <c r="L352" i="15"/>
  <c r="M352" i="15" s="1"/>
  <c r="N352" i="15" s="1"/>
  <c r="O352" i="15" s="1"/>
  <c r="P352" i="15" s="1"/>
  <c r="Q352" i="15" s="1"/>
  <c r="R352" i="15" s="1"/>
  <c r="L353" i="15"/>
  <c r="M353" i="15"/>
  <c r="N353" i="15" s="1"/>
  <c r="O353" i="15" s="1"/>
  <c r="P353" i="15" s="1"/>
  <c r="Q353" i="15" s="1"/>
  <c r="R353" i="15" s="1"/>
  <c r="L354" i="15"/>
  <c r="M354" i="15" s="1"/>
  <c r="N354" i="15"/>
  <c r="O354" i="15" s="1"/>
  <c r="P354" i="15" s="1"/>
  <c r="Q354" i="15" s="1"/>
  <c r="R354" i="15" s="1"/>
  <c r="L355" i="15"/>
  <c r="M355" i="15"/>
  <c r="N355" i="15" s="1"/>
  <c r="O355" i="15" s="1"/>
  <c r="P355" i="15" s="1"/>
  <c r="Q355" i="15" s="1"/>
  <c r="R355" i="15" s="1"/>
  <c r="L356" i="15"/>
  <c r="M356" i="15" s="1"/>
  <c r="N356" i="15" s="1"/>
  <c r="O356" i="15" s="1"/>
  <c r="P356" i="15" s="1"/>
  <c r="Q356" i="15" s="1"/>
  <c r="R356" i="15" s="1"/>
  <c r="L357" i="15"/>
  <c r="M357" i="15" s="1"/>
  <c r="N357" i="15" s="1"/>
  <c r="O357" i="15" s="1"/>
  <c r="P357" i="15" s="1"/>
  <c r="Q357" i="15" s="1"/>
  <c r="R357" i="15" s="1"/>
  <c r="L358" i="15"/>
  <c r="M358" i="15"/>
  <c r="N358" i="15"/>
  <c r="O358" i="15" s="1"/>
  <c r="P358" i="15" s="1"/>
  <c r="Q358" i="15" s="1"/>
  <c r="R358" i="15" s="1"/>
  <c r="L359" i="15"/>
  <c r="M359" i="15"/>
  <c r="N359" i="15" s="1"/>
  <c r="O359" i="15"/>
  <c r="P359" i="15" s="1"/>
  <c r="Q359" i="15" s="1"/>
  <c r="R359" i="15" s="1"/>
  <c r="L360" i="15"/>
  <c r="M360" i="15" s="1"/>
  <c r="N360" i="15" s="1"/>
  <c r="O360" i="15" s="1"/>
  <c r="P360" i="15" s="1"/>
  <c r="Q360" i="15" s="1"/>
  <c r="R360" i="15"/>
  <c r="L361" i="15"/>
  <c r="M361" i="15"/>
  <c r="N361" i="15" s="1"/>
  <c r="O361" i="15" s="1"/>
  <c r="P361" i="15" s="1"/>
  <c r="Q361" i="15" s="1"/>
  <c r="R361" i="15" s="1"/>
  <c r="L362" i="15"/>
  <c r="M362" i="15" s="1"/>
  <c r="N362" i="15" s="1"/>
  <c r="O362" i="15"/>
  <c r="P362" i="15" s="1"/>
  <c r="Q362" i="15" s="1"/>
  <c r="R362" i="15" s="1"/>
  <c r="L363" i="15"/>
  <c r="M363" i="15"/>
  <c r="N363" i="15" s="1"/>
  <c r="O363" i="15" s="1"/>
  <c r="P363" i="15" s="1"/>
  <c r="Q363" i="15" s="1"/>
  <c r="R363" i="15" s="1"/>
  <c r="L364" i="15"/>
  <c r="M364" i="15"/>
  <c r="N364" i="15" s="1"/>
  <c r="O364" i="15" s="1"/>
  <c r="P364" i="15"/>
  <c r="Q364" i="15" s="1"/>
  <c r="R364" i="15" s="1"/>
  <c r="L365" i="15"/>
  <c r="M365" i="15" s="1"/>
  <c r="N365" i="15" s="1"/>
  <c r="O365" i="15" s="1"/>
  <c r="P365" i="15" s="1"/>
  <c r="Q365" i="15" s="1"/>
  <c r="R365" i="15" s="1"/>
  <c r="L366" i="15"/>
  <c r="M366" i="15"/>
  <c r="N366" i="15" s="1"/>
  <c r="O366" i="15" s="1"/>
  <c r="P366" i="15" s="1"/>
  <c r="Q366" i="15" s="1"/>
  <c r="R366" i="15" s="1"/>
  <c r="L367" i="15"/>
  <c r="M367" i="15"/>
  <c r="N367" i="15"/>
  <c r="O367" i="15" s="1"/>
  <c r="P367" i="15" s="1"/>
  <c r="Q367" i="15" s="1"/>
  <c r="R367" i="15" s="1"/>
  <c r="L368" i="15"/>
  <c r="M368" i="15"/>
  <c r="N368" i="15" s="1"/>
  <c r="O368" i="15" s="1"/>
  <c r="P368" i="15"/>
  <c r="Q368" i="15" s="1"/>
  <c r="R368" i="15" s="1"/>
  <c r="L369" i="15"/>
  <c r="M369" i="15"/>
  <c r="N369" i="15"/>
  <c r="O369" i="15" s="1"/>
  <c r="P369" i="15"/>
  <c r="Q369" i="15" s="1"/>
  <c r="R369" i="15" s="1"/>
  <c r="L370" i="15"/>
  <c r="M370" i="15" s="1"/>
  <c r="N370" i="15" s="1"/>
  <c r="O370" i="15" s="1"/>
  <c r="P370" i="15" s="1"/>
  <c r="Q370" i="15" s="1"/>
  <c r="R370" i="15" s="1"/>
  <c r="L371" i="15"/>
  <c r="M371" i="15"/>
  <c r="N371" i="15" s="1"/>
  <c r="O371" i="15" s="1"/>
  <c r="P371" i="15"/>
  <c r="Q371" i="15" s="1"/>
  <c r="R371" i="15" s="1"/>
  <c r="L372" i="15"/>
  <c r="M372" i="15"/>
  <c r="N372" i="15"/>
  <c r="O372" i="15" s="1"/>
  <c r="P372" i="15" s="1"/>
  <c r="Q372" i="15" s="1"/>
  <c r="R372" i="15" s="1"/>
  <c r="L373" i="15"/>
  <c r="M373" i="15"/>
  <c r="N373" i="15" s="1"/>
  <c r="O373" i="15" s="1"/>
  <c r="P373" i="15" s="1"/>
  <c r="Q373" i="15" s="1"/>
  <c r="R373" i="15" s="1"/>
  <c r="L374" i="15"/>
  <c r="M374" i="15"/>
  <c r="N374" i="15" s="1"/>
  <c r="O374" i="15" s="1"/>
  <c r="P374" i="15" s="1"/>
  <c r="Q374" i="15" s="1"/>
  <c r="R374" i="15"/>
  <c r="L375" i="15"/>
  <c r="M375" i="15"/>
  <c r="N375" i="15" s="1"/>
  <c r="O375" i="15" s="1"/>
  <c r="P375" i="15" s="1"/>
  <c r="Q375" i="15" s="1"/>
  <c r="R375" i="15" s="1"/>
  <c r="L376" i="15"/>
  <c r="M376" i="15"/>
  <c r="N376" i="15"/>
  <c r="O376" i="15"/>
  <c r="P376" i="15" s="1"/>
  <c r="Q376" i="15" s="1"/>
  <c r="R376" i="15" s="1"/>
  <c r="L377" i="15"/>
  <c r="M377" i="15"/>
  <c r="N377" i="15"/>
  <c r="O377" i="15" s="1"/>
  <c r="P377" i="15"/>
  <c r="Q377" i="15" s="1"/>
  <c r="R377" i="15" s="1"/>
  <c r="L378" i="15"/>
  <c r="M378" i="15" s="1"/>
  <c r="N378" i="15"/>
  <c r="O378" i="15" s="1"/>
  <c r="P378" i="15" s="1"/>
  <c r="Q378" i="15" s="1"/>
  <c r="R378" i="15" s="1"/>
  <c r="L379" i="15"/>
  <c r="M379" i="15"/>
  <c r="N379" i="15" s="1"/>
  <c r="O379" i="15" s="1"/>
  <c r="P379" i="15" s="1"/>
  <c r="Q379" i="15" s="1"/>
  <c r="R379" i="15" s="1"/>
  <c r="L380" i="15"/>
  <c r="M380" i="15" s="1"/>
  <c r="N380" i="15" s="1"/>
  <c r="O380" i="15" s="1"/>
  <c r="P380" i="15" s="1"/>
  <c r="Q380" i="15" s="1"/>
  <c r="R380" i="15"/>
  <c r="L381" i="15"/>
  <c r="M381" i="15"/>
  <c r="N381" i="15" s="1"/>
  <c r="O381" i="15" s="1"/>
  <c r="P381" i="15" s="1"/>
  <c r="Q381" i="15" s="1"/>
  <c r="R381" i="15" s="1"/>
  <c r="L382" i="15"/>
  <c r="M382" i="15"/>
  <c r="N382" i="15" s="1"/>
  <c r="O382" i="15" s="1"/>
  <c r="P382" i="15" s="1"/>
  <c r="Q382" i="15" s="1"/>
  <c r="R382" i="15" s="1"/>
  <c r="L383" i="15"/>
  <c r="M383" i="15" s="1"/>
  <c r="N383" i="15" s="1"/>
  <c r="O383" i="15" s="1"/>
  <c r="P383" i="15" s="1"/>
  <c r="Q383" i="15" s="1"/>
  <c r="R383" i="15" s="1"/>
  <c r="L384" i="15"/>
  <c r="M384" i="15" s="1"/>
  <c r="N384" i="15" s="1"/>
  <c r="O384" i="15" s="1"/>
  <c r="P384" i="15" s="1"/>
  <c r="Q384" i="15" s="1"/>
  <c r="R384" i="15" s="1"/>
  <c r="L385" i="15"/>
  <c r="M385" i="15"/>
  <c r="N385" i="15"/>
  <c r="O385" i="15" s="1"/>
  <c r="P385" i="15" s="1"/>
  <c r="Q385" i="15" s="1"/>
  <c r="R385" i="15" s="1"/>
  <c r="L386" i="15"/>
  <c r="M386" i="15" s="1"/>
  <c r="N386" i="15"/>
  <c r="O386" i="15" s="1"/>
  <c r="P386" i="15"/>
  <c r="Q386" i="15" s="1"/>
  <c r="R386" i="15" s="1"/>
  <c r="L387" i="15"/>
  <c r="M387" i="15"/>
  <c r="N387" i="15" s="1"/>
  <c r="O387" i="15" s="1"/>
  <c r="P387" i="15" s="1"/>
  <c r="Q387" i="15" s="1"/>
  <c r="R387" i="15" s="1"/>
  <c r="L388" i="15"/>
  <c r="M388" i="15" s="1"/>
  <c r="N388" i="15" s="1"/>
  <c r="O388" i="15" s="1"/>
  <c r="P388" i="15" s="1"/>
  <c r="Q388" i="15" s="1"/>
  <c r="R388" i="15" s="1"/>
  <c r="L389" i="15"/>
  <c r="M389" i="15" s="1"/>
  <c r="N389" i="15" s="1"/>
  <c r="O389" i="15" s="1"/>
  <c r="P389" i="15" s="1"/>
  <c r="Q389" i="15" s="1"/>
  <c r="R389" i="15" s="1"/>
  <c r="L390" i="15"/>
  <c r="M390" i="15" s="1"/>
  <c r="N390" i="15" s="1"/>
  <c r="O390" i="15" s="1"/>
  <c r="P390" i="15" s="1"/>
  <c r="Q390" i="15" s="1"/>
  <c r="R390" i="15" s="1"/>
  <c r="L391" i="15"/>
  <c r="M391" i="15"/>
  <c r="N391" i="15" s="1"/>
  <c r="O391" i="15" s="1"/>
  <c r="P391" i="15" s="1"/>
  <c r="Q391" i="15" s="1"/>
  <c r="R391" i="15" s="1"/>
  <c r="L392" i="15"/>
  <c r="M392" i="15"/>
  <c r="N392" i="15" s="1"/>
  <c r="O392" i="15" s="1"/>
  <c r="P392" i="15" s="1"/>
  <c r="Q392" i="15" s="1"/>
  <c r="R392" i="15" s="1"/>
  <c r="L393" i="15"/>
  <c r="M393" i="15"/>
  <c r="N393" i="15" s="1"/>
  <c r="O393" i="15" s="1"/>
  <c r="P393" i="15" s="1"/>
  <c r="Q393" i="15" s="1"/>
  <c r="R393" i="15" s="1"/>
  <c r="L394" i="15"/>
  <c r="M394" i="15" s="1"/>
  <c r="N394" i="15" s="1"/>
  <c r="O394" i="15" s="1"/>
  <c r="P394" i="15" s="1"/>
  <c r="Q394" i="15" s="1"/>
  <c r="R394" i="15" s="1"/>
  <c r="L395" i="15"/>
  <c r="M395" i="15" s="1"/>
  <c r="N395" i="15" s="1"/>
  <c r="O395" i="15" s="1"/>
  <c r="P395" i="15" s="1"/>
  <c r="Q395" i="15" s="1"/>
  <c r="R395" i="15" s="1"/>
  <c r="L396" i="15"/>
  <c r="M396" i="15"/>
  <c r="N396" i="15"/>
  <c r="O396" i="15" s="1"/>
  <c r="P396" i="15"/>
  <c r="Q396" i="15" s="1"/>
  <c r="R396" i="15" s="1"/>
  <c r="L397" i="15"/>
  <c r="M397" i="15" s="1"/>
  <c r="N397" i="15" s="1"/>
  <c r="O397" i="15" s="1"/>
  <c r="P397" i="15" s="1"/>
  <c r="Q397" i="15" s="1"/>
  <c r="R397" i="15"/>
  <c r="L398" i="15"/>
  <c r="M398" i="15"/>
  <c r="N398" i="15" s="1"/>
  <c r="O398" i="15" s="1"/>
  <c r="P398" i="15" s="1"/>
  <c r="Q398" i="15" s="1"/>
  <c r="R398" i="15" s="1"/>
  <c r="L399" i="15"/>
  <c r="M399" i="15" s="1"/>
  <c r="N399" i="15"/>
  <c r="O399" i="15" s="1"/>
  <c r="P399" i="15" s="1"/>
  <c r="Q399" i="15" s="1"/>
  <c r="R399" i="15" s="1"/>
  <c r="L400" i="15"/>
  <c r="M400" i="15"/>
  <c r="N400" i="15"/>
  <c r="O400" i="15" s="1"/>
  <c r="P400" i="15" s="1"/>
  <c r="Q400" i="15" s="1"/>
  <c r="R400" i="15" s="1"/>
  <c r="L401" i="15"/>
  <c r="M401" i="15"/>
  <c r="N401" i="15"/>
  <c r="O401" i="15"/>
  <c r="P401" i="15" s="1"/>
  <c r="Q401" i="15"/>
  <c r="R401" i="15" s="1"/>
  <c r="L402" i="15"/>
  <c r="M402" i="15" s="1"/>
  <c r="N402" i="15" s="1"/>
  <c r="O402" i="15" s="1"/>
  <c r="P402" i="15" s="1"/>
  <c r="Q402" i="15" s="1"/>
  <c r="R402" i="15" s="1"/>
  <c r="L403" i="15"/>
  <c r="M403" i="15"/>
  <c r="N403" i="15" s="1"/>
  <c r="O403" i="15" s="1"/>
  <c r="P403" i="15" s="1"/>
  <c r="Q403" i="15" s="1"/>
  <c r="R403" i="15" s="1"/>
  <c r="L404" i="15"/>
  <c r="M404" i="15" s="1"/>
  <c r="N404" i="15" s="1"/>
  <c r="O404" i="15" s="1"/>
  <c r="P404" i="15" s="1"/>
  <c r="Q404" i="15" s="1"/>
  <c r="R404" i="15" s="1"/>
  <c r="L405" i="15"/>
  <c r="M405" i="15"/>
  <c r="N405" i="15" s="1"/>
  <c r="O405" i="15" s="1"/>
  <c r="P405" i="15" s="1"/>
  <c r="Q405" i="15" s="1"/>
  <c r="R405" i="15" s="1"/>
  <c r="L406" i="15"/>
  <c r="M406" i="15" s="1"/>
  <c r="N406" i="15" s="1"/>
  <c r="O406" i="15" s="1"/>
  <c r="P406" i="15" s="1"/>
  <c r="Q406" i="15" s="1"/>
  <c r="R406" i="15" s="1"/>
  <c r="L407" i="15"/>
  <c r="M407" i="15"/>
  <c r="N407" i="15" s="1"/>
  <c r="O407" i="15" s="1"/>
  <c r="P407" i="15" s="1"/>
  <c r="Q407" i="15" s="1"/>
  <c r="R407" i="15" s="1"/>
  <c r="L408" i="15"/>
  <c r="M408" i="15"/>
  <c r="N408" i="15" s="1"/>
  <c r="O408" i="15" s="1"/>
  <c r="P408" i="15" s="1"/>
  <c r="Q408" i="15" s="1"/>
  <c r="R408" i="15" s="1"/>
  <c r="L409" i="15"/>
  <c r="M409" i="15"/>
  <c r="N409" i="15"/>
  <c r="O409" i="15" s="1"/>
  <c r="P409" i="15" s="1"/>
  <c r="Q409" i="15" s="1"/>
  <c r="R409" i="15" s="1"/>
  <c r="L410" i="15"/>
  <c r="M410" i="15" s="1"/>
  <c r="N410" i="15"/>
  <c r="O410" i="15" s="1"/>
  <c r="P410" i="15" s="1"/>
  <c r="Q410" i="15" s="1"/>
  <c r="R410" i="15" s="1"/>
  <c r="L411" i="15"/>
  <c r="M411" i="15"/>
  <c r="N411" i="15" s="1"/>
  <c r="O411" i="15" s="1"/>
  <c r="P411" i="15" s="1"/>
  <c r="Q411" i="15" s="1"/>
  <c r="R411" i="15" s="1"/>
  <c r="L412" i="15"/>
  <c r="M412" i="15"/>
  <c r="N412" i="15" s="1"/>
  <c r="O412" i="15" s="1"/>
  <c r="P412" i="15" s="1"/>
  <c r="Q412" i="15" s="1"/>
  <c r="R412" i="15" s="1"/>
  <c r="L413" i="15"/>
  <c r="M413" i="15"/>
  <c r="N413" i="15"/>
  <c r="O413" i="15" s="1"/>
  <c r="P413" i="15" s="1"/>
  <c r="Q413" i="15" s="1"/>
  <c r="R413" i="15" s="1"/>
  <c r="L414" i="15"/>
  <c r="M414" i="15"/>
  <c r="N414" i="15" s="1"/>
  <c r="O414" i="15"/>
  <c r="P414" i="15" s="1"/>
  <c r="Q414" i="15" s="1"/>
  <c r="R414" i="15" s="1"/>
  <c r="L415" i="15"/>
  <c r="M415" i="15"/>
  <c r="N415" i="15" s="1"/>
  <c r="O415" i="15" s="1"/>
  <c r="P415" i="15" s="1"/>
  <c r="Q415" i="15" s="1"/>
  <c r="R415" i="15" s="1"/>
  <c r="L416" i="15"/>
  <c r="M416" i="15"/>
  <c r="N416" i="15" s="1"/>
  <c r="O416" i="15" s="1"/>
  <c r="P416" i="15" s="1"/>
  <c r="Q416" i="15" s="1"/>
  <c r="R416" i="15" s="1"/>
  <c r="L417" i="15"/>
  <c r="M417" i="15"/>
  <c r="N417" i="15"/>
  <c r="O417" i="15" s="1"/>
  <c r="P417" i="15" s="1"/>
  <c r="Q417" i="15" s="1"/>
  <c r="R417" i="15" s="1"/>
  <c r="L418" i="15"/>
  <c r="M418" i="15" s="1"/>
  <c r="N418" i="15" s="1"/>
  <c r="O418" i="15" s="1"/>
  <c r="P418" i="15" s="1"/>
  <c r="Q418" i="15" s="1"/>
  <c r="R418" i="15" s="1"/>
  <c r="L419" i="15"/>
  <c r="M419" i="15"/>
  <c r="N419" i="15" s="1"/>
  <c r="O419" i="15" s="1"/>
  <c r="P419" i="15" s="1"/>
  <c r="Q419" i="15" s="1"/>
  <c r="R419" i="15" s="1"/>
  <c r="L420" i="15"/>
  <c r="M420" i="15" s="1"/>
  <c r="N420" i="15" s="1"/>
  <c r="O420" i="15" s="1"/>
  <c r="P420" i="15" s="1"/>
  <c r="Q420" i="15" s="1"/>
  <c r="R420" i="15" s="1"/>
  <c r="L421" i="15"/>
  <c r="M421" i="15"/>
  <c r="N421" i="15" s="1"/>
  <c r="O421" i="15" s="1"/>
  <c r="P421" i="15" s="1"/>
  <c r="Q421" i="15" s="1"/>
  <c r="R421" i="15" s="1"/>
  <c r="L422" i="15"/>
  <c r="M422" i="15"/>
  <c r="N422" i="15" s="1"/>
  <c r="O422" i="15" s="1"/>
  <c r="P422" i="15" s="1"/>
  <c r="Q422" i="15" s="1"/>
  <c r="R422" i="15" s="1"/>
  <c r="L423" i="15"/>
  <c r="M423" i="15"/>
  <c r="N423" i="15"/>
  <c r="O423" i="15" s="1"/>
  <c r="P423" i="15" s="1"/>
  <c r="Q423" i="15" s="1"/>
  <c r="R423" i="15" s="1"/>
  <c r="L424" i="15"/>
  <c r="M424" i="15" s="1"/>
  <c r="N424" i="15" s="1"/>
  <c r="O424" i="15"/>
  <c r="P424" i="15" s="1"/>
  <c r="Q424" i="15" s="1"/>
  <c r="R424" i="15" s="1"/>
  <c r="L425" i="15"/>
  <c r="M425" i="15"/>
  <c r="N425" i="15"/>
  <c r="O425" i="15" s="1"/>
  <c r="P425" i="15" s="1"/>
  <c r="Q425" i="15" s="1"/>
  <c r="R425" i="15" s="1"/>
  <c r="L426" i="15"/>
  <c r="M426" i="15" s="1"/>
  <c r="N426" i="15"/>
  <c r="O426" i="15" s="1"/>
  <c r="P426" i="15" s="1"/>
  <c r="Q426" i="15" s="1"/>
  <c r="R426" i="15" s="1"/>
  <c r="L427" i="15"/>
  <c r="M427" i="15"/>
  <c r="N427" i="15" s="1"/>
  <c r="O427" i="15"/>
  <c r="P427" i="15" s="1"/>
  <c r="Q427" i="15" s="1"/>
  <c r="R427" i="15" s="1"/>
  <c r="L428" i="15"/>
  <c r="M428" i="15"/>
  <c r="N428" i="15" s="1"/>
  <c r="O428" i="15" s="1"/>
  <c r="P428" i="15"/>
  <c r="Q428" i="15" s="1"/>
  <c r="R428" i="15" s="1"/>
  <c r="L429" i="15"/>
  <c r="M429" i="15"/>
  <c r="N429" i="15" s="1"/>
  <c r="O429" i="15" s="1"/>
  <c r="P429" i="15" s="1"/>
  <c r="Q429" i="15" s="1"/>
  <c r="R429" i="15" s="1"/>
  <c r="L430" i="15"/>
  <c r="M430" i="15"/>
  <c r="N430" i="15" s="1"/>
  <c r="O430" i="15" s="1"/>
  <c r="P430" i="15" s="1"/>
  <c r="Q430" i="15" s="1"/>
  <c r="R430" i="15" s="1"/>
  <c r="L431" i="15"/>
  <c r="M431" i="15"/>
  <c r="N431" i="15" s="1"/>
  <c r="O431" i="15"/>
  <c r="P431" i="15" s="1"/>
  <c r="Q431" i="15" s="1"/>
  <c r="R431" i="15" s="1"/>
  <c r="L432" i="15"/>
  <c r="M432" i="15"/>
  <c r="N432" i="15" s="1"/>
  <c r="O432" i="15" s="1"/>
  <c r="P432" i="15" s="1"/>
  <c r="Q432" i="15" s="1"/>
  <c r="R432" i="15" s="1"/>
  <c r="L433" i="15"/>
  <c r="M433" i="15"/>
  <c r="N433" i="15" s="1"/>
  <c r="O433" i="15" s="1"/>
  <c r="P433" i="15" s="1"/>
  <c r="Q433" i="15" s="1"/>
  <c r="R433" i="15" s="1"/>
  <c r="L434" i="15"/>
  <c r="M434" i="15" s="1"/>
  <c r="N434" i="15"/>
  <c r="O434" i="15" s="1"/>
  <c r="P434" i="15" s="1"/>
  <c r="Q434" i="15" s="1"/>
  <c r="R434" i="15" s="1"/>
  <c r="L435" i="15"/>
  <c r="M435" i="15"/>
  <c r="N435" i="15" s="1"/>
  <c r="O435" i="15" s="1"/>
  <c r="P435" i="15" s="1"/>
  <c r="Q435" i="15" s="1"/>
  <c r="R435" i="15" s="1"/>
  <c r="L436" i="15"/>
  <c r="M436" i="15"/>
  <c r="N436" i="15" s="1"/>
  <c r="O436" i="15" s="1"/>
  <c r="P436" i="15" s="1"/>
  <c r="Q436" i="15" s="1"/>
  <c r="R436" i="15" s="1"/>
  <c r="L437" i="15"/>
  <c r="M437" i="15" s="1"/>
  <c r="N437" i="15" s="1"/>
  <c r="O437" i="15" s="1"/>
  <c r="P437" i="15" s="1"/>
  <c r="Q437" i="15" s="1"/>
  <c r="R437" i="15" s="1"/>
  <c r="L438" i="15"/>
  <c r="M438" i="15"/>
  <c r="N438" i="15" s="1"/>
  <c r="O438" i="15" s="1"/>
  <c r="P438" i="15" s="1"/>
  <c r="Q438" i="15" s="1"/>
  <c r="R438" i="15" s="1"/>
  <c r="L439" i="15"/>
  <c r="M439" i="15"/>
  <c r="N439" i="15" s="1"/>
  <c r="O439" i="15" s="1"/>
  <c r="P439" i="15" s="1"/>
  <c r="Q439" i="15" s="1"/>
  <c r="R439" i="15" s="1"/>
  <c r="L440" i="15"/>
  <c r="M440" i="15"/>
  <c r="N440" i="15" s="1"/>
  <c r="O440" i="15" s="1"/>
  <c r="P440" i="15" s="1"/>
  <c r="Q440" i="15" s="1"/>
  <c r="R440" i="15" s="1"/>
  <c r="L441" i="15"/>
  <c r="M441" i="15"/>
  <c r="N441" i="15"/>
  <c r="O441" i="15" s="1"/>
  <c r="P441" i="15"/>
  <c r="Q441" i="15" s="1"/>
  <c r="R441" i="15" s="1"/>
  <c r="L442" i="15"/>
  <c r="M442" i="15" s="1"/>
  <c r="N442" i="15"/>
  <c r="O442" i="15" s="1"/>
  <c r="P442" i="15" s="1"/>
  <c r="Q442" i="15" s="1"/>
  <c r="R442" i="15" s="1"/>
  <c r="L443" i="15"/>
  <c r="M443" i="15" s="1"/>
  <c r="N443" i="15" s="1"/>
  <c r="O443" i="15" s="1"/>
  <c r="P443" i="15" s="1"/>
  <c r="Q443" i="15" s="1"/>
  <c r="R443" i="15" s="1"/>
  <c r="L444" i="15"/>
  <c r="M444" i="15"/>
  <c r="N444" i="15"/>
  <c r="O444" i="15" s="1"/>
  <c r="P444" i="15" s="1"/>
  <c r="Q444" i="15" s="1"/>
  <c r="R444" i="15" s="1"/>
  <c r="L445" i="15"/>
  <c r="M445" i="15"/>
  <c r="N445" i="15" s="1"/>
  <c r="O445" i="15"/>
  <c r="P445" i="15" s="1"/>
  <c r="Q445" i="15" s="1"/>
  <c r="R445" i="15" s="1"/>
  <c r="L446" i="15"/>
  <c r="M446" i="15"/>
  <c r="N446" i="15" s="1"/>
  <c r="O446" i="15" s="1"/>
  <c r="P446" i="15" s="1"/>
  <c r="Q446" i="15" s="1"/>
  <c r="R446" i="15" s="1"/>
  <c r="L447" i="15"/>
  <c r="M447" i="15" s="1"/>
  <c r="N447" i="15" s="1"/>
  <c r="O447" i="15" s="1"/>
  <c r="P447" i="15" s="1"/>
  <c r="Q447" i="15" s="1"/>
  <c r="R447" i="15" s="1"/>
  <c r="L448" i="15"/>
  <c r="M448" i="15"/>
  <c r="N448" i="15"/>
  <c r="O448" i="15" s="1"/>
  <c r="P448" i="15" s="1"/>
  <c r="Q448" i="15" s="1"/>
  <c r="R448" i="15" s="1"/>
  <c r="L449" i="15"/>
  <c r="M449" i="15"/>
  <c r="N449" i="15"/>
  <c r="O449" i="15" s="1"/>
  <c r="P449" i="15" s="1"/>
  <c r="Q449" i="15" s="1"/>
  <c r="R449" i="15" s="1"/>
  <c r="L450" i="15"/>
  <c r="M450" i="15" s="1"/>
  <c r="N450" i="15"/>
  <c r="O450" i="15" s="1"/>
  <c r="P450" i="15" s="1"/>
  <c r="Q450" i="15" s="1"/>
  <c r="R450" i="15" s="1"/>
  <c r="L451" i="15"/>
  <c r="M451" i="15" s="1"/>
  <c r="N451" i="15" s="1"/>
  <c r="O451" i="15" s="1"/>
  <c r="P451" i="15" s="1"/>
  <c r="Q451" i="15" s="1"/>
  <c r="R451" i="15" s="1"/>
  <c r="L452" i="15"/>
  <c r="M452" i="15"/>
  <c r="N452" i="15" s="1"/>
  <c r="O452" i="15" s="1"/>
  <c r="P452" i="15" s="1"/>
  <c r="Q452" i="15" s="1"/>
  <c r="R452" i="15" s="1"/>
  <c r="L453" i="15"/>
  <c r="M453" i="15"/>
  <c r="N453" i="15" s="1"/>
  <c r="O453" i="15" s="1"/>
  <c r="P453" i="15" s="1"/>
  <c r="Q453" i="15" s="1"/>
  <c r="R453" i="15" s="1"/>
  <c r="L454" i="15"/>
  <c r="M454" i="15"/>
  <c r="N454" i="15" s="1"/>
  <c r="O454" i="15" s="1"/>
  <c r="P454" i="15" s="1"/>
  <c r="Q454" i="15" s="1"/>
  <c r="R454" i="15" s="1"/>
  <c r="L455" i="15"/>
  <c r="M455" i="15" s="1"/>
  <c r="N455" i="15" s="1"/>
  <c r="O455" i="15" s="1"/>
  <c r="P455" i="15" s="1"/>
  <c r="Q455" i="15" s="1"/>
  <c r="R455" i="15" s="1"/>
  <c r="L456" i="15"/>
  <c r="M456" i="15"/>
  <c r="N456" i="15" s="1"/>
  <c r="O456" i="15" s="1"/>
  <c r="P456" i="15" s="1"/>
  <c r="Q456" i="15" s="1"/>
  <c r="R456" i="15" s="1"/>
  <c r="L457" i="15"/>
  <c r="M457" i="15"/>
  <c r="N457" i="15" s="1"/>
  <c r="O457" i="15" s="1"/>
  <c r="P457" i="15" s="1"/>
  <c r="Q457" i="15" s="1"/>
  <c r="R457" i="15" s="1"/>
  <c r="L458" i="15"/>
  <c r="M458" i="15" s="1"/>
  <c r="N458" i="15"/>
  <c r="O458" i="15"/>
  <c r="P458" i="15" s="1"/>
  <c r="Q458" i="15" s="1"/>
  <c r="R458" i="15" s="1"/>
  <c r="L459" i="15"/>
  <c r="M459" i="15"/>
  <c r="N459" i="15" s="1"/>
  <c r="O459" i="15" s="1"/>
  <c r="P459" i="15"/>
  <c r="Q459" i="15" s="1"/>
  <c r="R459" i="15" s="1"/>
  <c r="L460" i="15"/>
  <c r="M460" i="15"/>
  <c r="N460" i="15" s="1"/>
  <c r="O460" i="15" s="1"/>
  <c r="P460" i="15" s="1"/>
  <c r="Q460" i="15" s="1"/>
  <c r="R460" i="15" s="1"/>
  <c r="L461" i="15"/>
  <c r="M461" i="15" s="1"/>
  <c r="N461" i="15" s="1"/>
  <c r="O461" i="15" s="1"/>
  <c r="P461" i="15" s="1"/>
  <c r="Q461" i="15" s="1"/>
  <c r="R461" i="15" s="1"/>
  <c r="L462" i="15"/>
  <c r="M462" i="15"/>
  <c r="N462" i="15"/>
  <c r="O462" i="15" s="1"/>
  <c r="P462" i="15" s="1"/>
  <c r="Q462" i="15" s="1"/>
  <c r="R462" i="15" s="1"/>
  <c r="L463" i="15"/>
  <c r="M463" i="15"/>
  <c r="N463" i="15" s="1"/>
  <c r="O463" i="15"/>
  <c r="P463" i="15" s="1"/>
  <c r="Q463" i="15" s="1"/>
  <c r="R463" i="15" s="1"/>
  <c r="L464" i="15"/>
  <c r="M464" i="15"/>
  <c r="N464" i="15" s="1"/>
  <c r="O464" i="15" s="1"/>
  <c r="P464" i="15" s="1"/>
  <c r="Q464" i="15" s="1"/>
  <c r="R464" i="15" s="1"/>
  <c r="L465" i="15"/>
  <c r="M465" i="15"/>
  <c r="N465" i="15" s="1"/>
  <c r="O465" i="15" s="1"/>
  <c r="P465" i="15" s="1"/>
  <c r="Q465" i="15" s="1"/>
  <c r="R465" i="15" s="1"/>
  <c r="L466" i="15"/>
  <c r="M466" i="15" s="1"/>
  <c r="N466" i="15"/>
  <c r="O466" i="15" s="1"/>
  <c r="P466" i="15" s="1"/>
  <c r="Q466" i="15" s="1"/>
  <c r="R466" i="15" s="1"/>
  <c r="L467" i="15"/>
  <c r="M467" i="15"/>
  <c r="N467" i="15" s="1"/>
  <c r="O467" i="15" s="1"/>
  <c r="P467" i="15" s="1"/>
  <c r="Q467" i="15" s="1"/>
  <c r="R467" i="15" s="1"/>
  <c r="L468" i="15"/>
  <c r="M468" i="15"/>
  <c r="N468" i="15" s="1"/>
  <c r="O468" i="15" s="1"/>
  <c r="P468" i="15" s="1"/>
  <c r="Q468" i="15" s="1"/>
  <c r="R468" i="15" s="1"/>
  <c r="L469" i="15"/>
  <c r="M469" i="15" s="1"/>
  <c r="N469" i="15" s="1"/>
  <c r="O469" i="15" s="1"/>
  <c r="P469" i="15" s="1"/>
  <c r="Q469" i="15" s="1"/>
  <c r="R469" i="15" s="1"/>
  <c r="L470" i="15"/>
  <c r="M470" i="15"/>
  <c r="N470" i="15" s="1"/>
  <c r="O470" i="15" s="1"/>
  <c r="P470" i="15" s="1"/>
  <c r="Q470" i="15" s="1"/>
  <c r="R470" i="15" s="1"/>
  <c r="L471" i="15"/>
  <c r="M471" i="15"/>
  <c r="N471" i="15" s="1"/>
  <c r="O471" i="15" s="1"/>
  <c r="P471" i="15" s="1"/>
  <c r="Q471" i="15" s="1"/>
  <c r="R471" i="15" s="1"/>
  <c r="L472" i="15"/>
  <c r="M472" i="15"/>
  <c r="N472" i="15" s="1"/>
  <c r="O472" i="15" s="1"/>
  <c r="P472" i="15" s="1"/>
  <c r="Q472" i="15" s="1"/>
  <c r="R472" i="15" s="1"/>
  <c r="L473" i="15"/>
  <c r="M473" i="15"/>
  <c r="N473" i="15"/>
  <c r="O473" i="15" s="1"/>
  <c r="P473" i="15"/>
  <c r="Q473" i="15" s="1"/>
  <c r="R473" i="15" s="1"/>
  <c r="L474" i="15"/>
  <c r="M474" i="15" s="1"/>
  <c r="N474" i="15"/>
  <c r="O474" i="15" s="1"/>
  <c r="P474" i="15" s="1"/>
  <c r="Q474" i="15" s="1"/>
  <c r="R474" i="15" s="1"/>
  <c r="L475" i="15"/>
  <c r="M475" i="15" s="1"/>
  <c r="N475" i="15" s="1"/>
  <c r="O475" i="15" s="1"/>
  <c r="P475" i="15" s="1"/>
  <c r="Q475" i="15" s="1"/>
  <c r="R475" i="15" s="1"/>
  <c r="L476" i="15"/>
  <c r="M476" i="15"/>
  <c r="N476" i="15"/>
  <c r="O476" i="15" s="1"/>
  <c r="P476" i="15" s="1"/>
  <c r="Q476" i="15" s="1"/>
  <c r="R476" i="15" s="1"/>
  <c r="L477" i="15"/>
  <c r="M477" i="15"/>
  <c r="N477" i="15" s="1"/>
  <c r="O477" i="15"/>
  <c r="P477" i="15" s="1"/>
  <c r="Q477" i="15" s="1"/>
  <c r="R477" i="15" s="1"/>
  <c r="L478" i="15"/>
  <c r="M478" i="15"/>
  <c r="N478" i="15" s="1"/>
  <c r="O478" i="15" s="1"/>
  <c r="P478" i="15" s="1"/>
  <c r="Q478" i="15" s="1"/>
  <c r="R478" i="15" s="1"/>
  <c r="L479" i="15"/>
  <c r="M479" i="15" s="1"/>
  <c r="N479" i="15" s="1"/>
  <c r="O479" i="15" s="1"/>
  <c r="P479" i="15" s="1"/>
  <c r="Q479" i="15" s="1"/>
  <c r="R479" i="15" s="1"/>
  <c r="L480" i="15"/>
  <c r="M480" i="15"/>
  <c r="N480" i="15"/>
  <c r="O480" i="15" s="1"/>
  <c r="P480" i="15" s="1"/>
  <c r="Q480" i="15" s="1"/>
  <c r="R480" i="15" s="1"/>
  <c r="L481" i="15"/>
  <c r="M481" i="15"/>
  <c r="N481" i="15"/>
  <c r="O481" i="15" s="1"/>
  <c r="P481" i="15" s="1"/>
  <c r="Q481" i="15" s="1"/>
  <c r="R481" i="15" s="1"/>
  <c r="L482" i="15"/>
  <c r="M482" i="15" s="1"/>
  <c r="N482" i="15"/>
  <c r="O482" i="15" s="1"/>
  <c r="P482" i="15" s="1"/>
  <c r="Q482" i="15" s="1"/>
  <c r="R482" i="15" s="1"/>
  <c r="L483" i="15"/>
  <c r="M483" i="15" s="1"/>
  <c r="N483" i="15" s="1"/>
  <c r="O483" i="15" s="1"/>
  <c r="P483" i="15" s="1"/>
  <c r="Q483" i="15" s="1"/>
  <c r="R483" i="15" s="1"/>
  <c r="L484" i="15"/>
  <c r="M484" i="15"/>
  <c r="N484" i="15" s="1"/>
  <c r="O484" i="15" s="1"/>
  <c r="P484" i="15" s="1"/>
  <c r="Q484" i="15" s="1"/>
  <c r="R484" i="15" s="1"/>
  <c r="L485" i="15"/>
  <c r="M485" i="15"/>
  <c r="N485" i="15" s="1"/>
  <c r="O485" i="15" s="1"/>
  <c r="P485" i="15" s="1"/>
  <c r="Q485" i="15" s="1"/>
  <c r="R485" i="15" s="1"/>
  <c r="L486" i="15"/>
  <c r="M486" i="15"/>
  <c r="N486" i="15" s="1"/>
  <c r="O486" i="15" s="1"/>
  <c r="P486" i="15" s="1"/>
  <c r="Q486" i="15" s="1"/>
  <c r="R486" i="15" s="1"/>
  <c r="L487" i="15"/>
  <c r="M487" i="15" s="1"/>
  <c r="N487" i="15" s="1"/>
  <c r="O487" i="15" s="1"/>
  <c r="P487" i="15" s="1"/>
  <c r="Q487" i="15" s="1"/>
  <c r="R487" i="15" s="1"/>
  <c r="C2" i="15"/>
  <c r="C3" i="15"/>
  <c r="C4" i="15"/>
  <c r="C5" i="15"/>
  <c r="C6" i="15"/>
  <c r="C7" i="15"/>
  <c r="C8" i="15"/>
  <c r="C9" i="15"/>
  <c r="C10" i="15"/>
  <c r="C11" i="15"/>
  <c r="C12" i="15"/>
  <c r="C13" i="15"/>
  <c r="J38" i="15" l="1"/>
  <c r="O38" i="15"/>
  <c r="P38" i="15" s="1"/>
  <c r="Q38" i="15" s="1"/>
  <c r="R38" i="15" s="1"/>
  <c r="O53" i="15"/>
  <c r="P53" i="15" s="1"/>
  <c r="Q53" i="15" s="1"/>
  <c r="R53" i="15" s="1"/>
  <c r="J53" i="15"/>
  <c r="O27" i="15"/>
  <c r="P27" i="15" s="1"/>
  <c r="Q27" i="15" s="1"/>
  <c r="R27" i="15" s="1"/>
  <c r="J27" i="15"/>
  <c r="O67" i="15"/>
  <c r="P67" i="15" s="1"/>
  <c r="Q67" i="15" s="1"/>
  <c r="R67" i="15" s="1"/>
  <c r="J67" i="15"/>
  <c r="O62" i="15"/>
  <c r="P62" i="15" s="1"/>
  <c r="Q62" i="15" s="1"/>
  <c r="R62" i="15" s="1"/>
  <c r="J62" i="15"/>
  <c r="O29" i="15"/>
  <c r="P29" i="15" s="1"/>
  <c r="Q29" i="15" s="1"/>
  <c r="R29" i="15" s="1"/>
  <c r="J29" i="15"/>
  <c r="J64" i="15"/>
  <c r="O64" i="15"/>
  <c r="P64" i="15" s="1"/>
  <c r="Q64" i="15" s="1"/>
  <c r="R64" i="15" s="1"/>
  <c r="O54" i="15"/>
  <c r="P54" i="15" s="1"/>
  <c r="Q54" i="15" s="1"/>
  <c r="R54" i="15" s="1"/>
  <c r="J54" i="15"/>
  <c r="O21" i="15"/>
  <c r="P21" i="15" s="1"/>
  <c r="Q21" i="15" s="1"/>
  <c r="R21" i="15" s="1"/>
  <c r="J21" i="15"/>
  <c r="O61" i="15"/>
  <c r="P61" i="15" s="1"/>
  <c r="Q61" i="15" s="1"/>
  <c r="R61" i="15" s="1"/>
  <c r="J61" i="15"/>
  <c r="O37" i="15"/>
  <c r="P37" i="15" s="1"/>
  <c r="Q37" i="15" s="1"/>
  <c r="R37" i="15" s="1"/>
  <c r="J37" i="15"/>
  <c r="O51" i="15"/>
  <c r="P51" i="15" s="1"/>
  <c r="Q51" i="15" s="1"/>
  <c r="R51" i="15" s="1"/>
  <c r="J51" i="15"/>
  <c r="O31" i="15"/>
  <c r="P31" i="15" s="1"/>
  <c r="Q31" i="15" s="1"/>
  <c r="R31" i="15" s="1"/>
  <c r="J31" i="15"/>
  <c r="O65" i="15"/>
  <c r="P65" i="15" s="1"/>
  <c r="Q65" i="15" s="1"/>
  <c r="R65" i="15" s="1"/>
  <c r="J65" i="15"/>
  <c r="J59" i="15"/>
  <c r="J43" i="15"/>
  <c r="J35" i="15"/>
  <c r="O66" i="15"/>
  <c r="P66" i="15" s="1"/>
  <c r="Q66" i="15" s="1"/>
  <c r="R66" i="15" s="1"/>
  <c r="J58" i="15"/>
  <c r="J50" i="15"/>
  <c r="J42" i="15"/>
  <c r="J34" i="15"/>
  <c r="J26" i="15"/>
  <c r="J57" i="15"/>
  <c r="J49" i="15"/>
  <c r="J41" i="15"/>
  <c r="J33" i="15"/>
  <c r="J48" i="15"/>
  <c r="J40" i="15"/>
  <c r="J32" i="15"/>
  <c r="J24" i="15"/>
  <c r="J46" i="15"/>
  <c r="J30" i="15"/>
  <c r="J22" i="15"/>
  <c r="J69" i="15"/>
  <c r="J45" i="15"/>
  <c r="O8" i="15"/>
  <c r="P8" i="15" s="1"/>
  <c r="Q8" i="15" s="1"/>
  <c r="R8" i="15" s="1"/>
  <c r="J8" i="15"/>
  <c r="O11" i="15"/>
  <c r="P11" i="15" s="1"/>
  <c r="Q11" i="15" s="1"/>
  <c r="R11" i="15" s="1"/>
  <c r="J11" i="15"/>
  <c r="O16" i="15"/>
  <c r="P16" i="15" s="1"/>
  <c r="Q16" i="15" s="1"/>
  <c r="R16" i="15" s="1"/>
  <c r="J16" i="15"/>
  <c r="O13" i="15"/>
  <c r="P13" i="15" s="1"/>
  <c r="Q13" i="15" s="1"/>
  <c r="R13" i="15" s="1"/>
  <c r="J13" i="15"/>
  <c r="O4" i="15"/>
  <c r="P4" i="15" s="1"/>
  <c r="Q4" i="15" s="1"/>
  <c r="R4" i="15" s="1"/>
  <c r="J4" i="15"/>
  <c r="O14" i="15"/>
  <c r="P14" i="15" s="1"/>
  <c r="Q14" i="15" s="1"/>
  <c r="R14" i="15" s="1"/>
  <c r="J15" i="15"/>
  <c r="J7" i="15"/>
  <c r="O6" i="15"/>
  <c r="P6" i="15" s="1"/>
  <c r="Q6" i="15" s="1"/>
  <c r="R6" i="15" s="1"/>
  <c r="J5" i="15"/>
  <c r="J12" i="15"/>
  <c r="J19" i="15"/>
  <c r="J3" i="15"/>
  <c r="J9" i="15"/>
  <c r="O2" i="15"/>
  <c r="P2" i="15" s="1"/>
  <c r="Q2" i="15" s="1"/>
  <c r="R2" i="15" s="1"/>
  <c r="J2" i="15"/>
  <c r="Q15" i="8" l="1"/>
  <c r="E33" i="8" l="1"/>
  <c r="D56" i="1" l="1"/>
  <c r="E56" i="1"/>
  <c r="F56" i="1"/>
  <c r="G56" i="1"/>
  <c r="H56" i="1"/>
  <c r="C56" i="1"/>
  <c r="D55" i="1"/>
  <c r="E55" i="1"/>
  <c r="F55" i="1"/>
  <c r="G55" i="1"/>
  <c r="H55" i="1"/>
  <c r="C55" i="1"/>
  <c r="O2" i="8"/>
  <c r="G177" i="3"/>
  <c r="Q121" i="8" s="1"/>
  <c r="C54" i="1" s="1"/>
  <c r="H177" i="3"/>
  <c r="R121" i="8" s="1"/>
  <c r="D54" i="1" s="1"/>
  <c r="I177" i="3"/>
  <c r="S121" i="8" s="1"/>
  <c r="E54" i="1" s="1"/>
  <c r="J177" i="3"/>
  <c r="T121" i="8" s="1"/>
  <c r="F54" i="1" s="1"/>
  <c r="K177" i="3"/>
  <c r="U121" i="8" s="1"/>
  <c r="G54" i="1" s="1"/>
  <c r="L177" i="3"/>
  <c r="V121" i="8" s="1"/>
  <c r="H54" i="1" s="1"/>
  <c r="G178" i="3"/>
  <c r="Q122" i="8" s="1"/>
  <c r="H178" i="3"/>
  <c r="R122" i="8" s="1"/>
  <c r="I178" i="3"/>
  <c r="S122" i="8" s="1"/>
  <c r="J178" i="3"/>
  <c r="T122" i="8" s="1"/>
  <c r="K178" i="3"/>
  <c r="U122" i="8" s="1"/>
  <c r="L178" i="3"/>
  <c r="V122" i="8" s="1"/>
  <c r="G179" i="3"/>
  <c r="Q123" i="8" s="1"/>
  <c r="H179" i="3"/>
  <c r="R123" i="8" s="1"/>
  <c r="I179" i="3"/>
  <c r="S123" i="8" s="1"/>
  <c r="J179" i="3"/>
  <c r="T123" i="8" s="1"/>
  <c r="K179" i="3"/>
  <c r="U123" i="8" s="1"/>
  <c r="L179" i="3"/>
  <c r="V123" i="8" s="1"/>
  <c r="H176" i="3"/>
  <c r="R120" i="8" s="1"/>
  <c r="D53" i="1" s="1"/>
  <c r="I176" i="3"/>
  <c r="S120" i="8" s="1"/>
  <c r="E53" i="1" s="1"/>
  <c r="J176" i="3"/>
  <c r="T120" i="8" s="1"/>
  <c r="F53" i="1" s="1"/>
  <c r="K176" i="3"/>
  <c r="U120" i="8" s="1"/>
  <c r="G53" i="1" s="1"/>
  <c r="L176" i="3"/>
  <c r="V120" i="8" s="1"/>
  <c r="H53" i="1" s="1"/>
  <c r="G176" i="3"/>
  <c r="Q120" i="8" s="1"/>
  <c r="C53" i="1" s="1"/>
  <c r="B55" i="1" l="1"/>
  <c r="B56" i="1"/>
  <c r="B54" i="1"/>
  <c r="B53" i="1"/>
  <c r="H106" i="3"/>
  <c r="R83" i="8" s="1"/>
  <c r="I106" i="3"/>
  <c r="S83" i="8" s="1"/>
  <c r="J106" i="3"/>
  <c r="T83" i="8" s="1"/>
  <c r="K106" i="3"/>
  <c r="U83" i="8" s="1"/>
  <c r="L106" i="3"/>
  <c r="V83" i="8" s="1"/>
  <c r="G106" i="3"/>
  <c r="Q83" i="8" s="1"/>
  <c r="O82" i="8"/>
  <c r="O81" i="8"/>
  <c r="Y7" i="6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6" i="6"/>
  <c r="Y5" i="6"/>
  <c r="H32" i="3"/>
  <c r="I32" i="3"/>
  <c r="J32" i="3"/>
  <c r="K32" i="3"/>
  <c r="L32" i="3"/>
  <c r="G32" i="3"/>
  <c r="S19" i="17" l="1"/>
  <c r="X46" i="17"/>
  <c r="Y46" i="17"/>
  <c r="Z46" i="17"/>
  <c r="AA46" i="17"/>
  <c r="AB46" i="17"/>
  <c r="W46" i="17"/>
  <c r="D77" i="3"/>
  <c r="H76" i="3"/>
  <c r="R118" i="8" s="1"/>
  <c r="I76" i="3"/>
  <c r="S118" i="8" s="1"/>
  <c r="J76" i="3"/>
  <c r="T118" i="8" s="1"/>
  <c r="K76" i="3"/>
  <c r="U118" i="8" s="1"/>
  <c r="L76" i="3"/>
  <c r="V118" i="8" s="1"/>
  <c r="M76" i="3"/>
  <c r="G76" i="3"/>
  <c r="U17" i="17"/>
  <c r="O82" i="3"/>
  <c r="P82" i="3"/>
  <c r="Q82" i="3"/>
  <c r="R82" i="3"/>
  <c r="S82" i="3"/>
  <c r="N82" i="3"/>
  <c r="O78" i="3"/>
  <c r="P78" i="3"/>
  <c r="Q78" i="3"/>
  <c r="R78" i="3"/>
  <c r="S78" i="3"/>
  <c r="N78" i="3"/>
  <c r="O73" i="3"/>
  <c r="P73" i="3"/>
  <c r="Q73" i="3"/>
  <c r="R73" i="3"/>
  <c r="S73" i="3"/>
  <c r="N73" i="3"/>
  <c r="A68" i="3"/>
  <c r="C38" i="1"/>
  <c r="D38" i="1"/>
  <c r="E38" i="1"/>
  <c r="F38" i="1"/>
  <c r="G38" i="1"/>
  <c r="H38" i="1"/>
  <c r="D32" i="1"/>
  <c r="E32" i="1"/>
  <c r="F32" i="1"/>
  <c r="G32" i="1"/>
  <c r="H32" i="1"/>
  <c r="C32" i="1"/>
  <c r="A63" i="3"/>
  <c r="A57" i="3"/>
  <c r="A52" i="3"/>
  <c r="A47" i="3"/>
  <c r="U8" i="17"/>
  <c r="AB21" i="17" l="1"/>
  <c r="H52" i="1"/>
  <c r="H57" i="1" s="1"/>
  <c r="AA21" i="17"/>
  <c r="G52" i="1"/>
  <c r="G57" i="1" s="1"/>
  <c r="Z21" i="17"/>
  <c r="F52" i="1"/>
  <c r="F57" i="1" s="1"/>
  <c r="Y21" i="17"/>
  <c r="E52" i="1"/>
  <c r="E57" i="1" s="1"/>
  <c r="X21" i="17"/>
  <c r="D52" i="1"/>
  <c r="D57" i="1" s="1"/>
  <c r="I77" i="3"/>
  <c r="S119" i="8" s="1"/>
  <c r="B32" i="1"/>
  <c r="L77" i="3"/>
  <c r="V119" i="8" s="1"/>
  <c r="G77" i="3"/>
  <c r="Q119" i="8" s="1"/>
  <c r="H77" i="3"/>
  <c r="R119" i="8" s="1"/>
  <c r="K77" i="3"/>
  <c r="U119" i="8" s="1"/>
  <c r="Q118" i="8"/>
  <c r="J77" i="3"/>
  <c r="T119" i="8" s="1"/>
  <c r="B38" i="1"/>
  <c r="H19" i="3"/>
  <c r="I19" i="3"/>
  <c r="J19" i="3"/>
  <c r="K19" i="3"/>
  <c r="L19" i="3"/>
  <c r="G19" i="3"/>
  <c r="U9" i="17"/>
  <c r="U10" i="17"/>
  <c r="U11" i="17"/>
  <c r="F22" i="3"/>
  <c r="W21" i="17" l="1"/>
  <c r="C52" i="1"/>
  <c r="C57" i="1" s="1"/>
  <c r="G3" i="3"/>
  <c r="P23" i="3"/>
  <c r="P24" i="3"/>
  <c r="P22" i="3"/>
  <c r="O13" i="3"/>
  <c r="O14" i="3"/>
  <c r="O15" i="3"/>
  <c r="O12" i="3"/>
  <c r="B52" i="1" l="1"/>
  <c r="F15" i="3"/>
  <c r="D15" i="3"/>
  <c r="D13" i="3"/>
  <c r="D14" i="3"/>
  <c r="D12" i="3"/>
  <c r="O4" i="3"/>
  <c r="P4" i="3"/>
  <c r="H100" i="3"/>
  <c r="I100" i="3"/>
  <c r="S77" i="8" s="1"/>
  <c r="J100" i="3"/>
  <c r="T77" i="8" s="1"/>
  <c r="K100" i="3"/>
  <c r="U77" i="8" s="1"/>
  <c r="L100" i="3"/>
  <c r="V77" i="8" s="1"/>
  <c r="H101" i="3"/>
  <c r="X31" i="17" s="1"/>
  <c r="I101" i="3"/>
  <c r="Y31" i="17" s="1"/>
  <c r="J101" i="3"/>
  <c r="K101" i="3"/>
  <c r="L101" i="3"/>
  <c r="G101" i="3"/>
  <c r="G100" i="3"/>
  <c r="Q77" i="8" s="1"/>
  <c r="Q5" i="8"/>
  <c r="Q107" i="8"/>
  <c r="Q100" i="8"/>
  <c r="Q90" i="8"/>
  <c r="Q87" i="8"/>
  <c r="Q84" i="8"/>
  <c r="Q80" i="8"/>
  <c r="Q76" i="8"/>
  <c r="Q71" i="8"/>
  <c r="Q65" i="8"/>
  <c r="Q55" i="8"/>
  <c r="Q47" i="8"/>
  <c r="Q38" i="8"/>
  <c r="Q33" i="8"/>
  <c r="Q25" i="8"/>
  <c r="Q16" i="8"/>
  <c r="O109" i="8"/>
  <c r="O110" i="8"/>
  <c r="O111" i="8"/>
  <c r="O112" i="8"/>
  <c r="O108" i="8"/>
  <c r="O102" i="8"/>
  <c r="O103" i="8"/>
  <c r="O104" i="8"/>
  <c r="O105" i="8"/>
  <c r="O101" i="8"/>
  <c r="G116" i="3"/>
  <c r="Q92" i="8" s="1"/>
  <c r="C26" i="1" s="1"/>
  <c r="W42" i="17" s="1"/>
  <c r="H116" i="3"/>
  <c r="R92" i="8" s="1"/>
  <c r="D26" i="1" s="1"/>
  <c r="X42" i="17" s="1"/>
  <c r="I116" i="3"/>
  <c r="S92" i="8" s="1"/>
  <c r="E26" i="1" s="1"/>
  <c r="Y42" i="17" s="1"/>
  <c r="J116" i="3"/>
  <c r="T92" i="8" s="1"/>
  <c r="F26" i="1" s="1"/>
  <c r="Z42" i="17" s="1"/>
  <c r="K116" i="3"/>
  <c r="U92" i="8" s="1"/>
  <c r="G26" i="1" s="1"/>
  <c r="AA42" i="17" s="1"/>
  <c r="L116" i="3"/>
  <c r="V92" i="8" s="1"/>
  <c r="H26" i="1" s="1"/>
  <c r="AB42" i="17" s="1"/>
  <c r="G117" i="3"/>
  <c r="Q93" i="8" s="1"/>
  <c r="C27" i="1" s="1"/>
  <c r="W45" i="17" s="1"/>
  <c r="H117" i="3"/>
  <c r="R93" i="8" s="1"/>
  <c r="D27" i="1" s="1"/>
  <c r="X45" i="17" s="1"/>
  <c r="I117" i="3"/>
  <c r="S93" i="8" s="1"/>
  <c r="E27" i="1" s="1"/>
  <c r="Y45" i="17" s="1"/>
  <c r="J117" i="3"/>
  <c r="T93" i="8" s="1"/>
  <c r="F27" i="1" s="1"/>
  <c r="Z45" i="17" s="1"/>
  <c r="K117" i="3"/>
  <c r="U93" i="8" s="1"/>
  <c r="G27" i="1" s="1"/>
  <c r="AA45" i="17" s="1"/>
  <c r="L117" i="3"/>
  <c r="V93" i="8" s="1"/>
  <c r="H27" i="1" s="1"/>
  <c r="AB45" i="17" s="1"/>
  <c r="G118" i="3"/>
  <c r="Q94" i="8" s="1"/>
  <c r="C28" i="1" s="1"/>
  <c r="W43" i="17" s="1"/>
  <c r="H118" i="3"/>
  <c r="R94" i="8" s="1"/>
  <c r="D28" i="1" s="1"/>
  <c r="X43" i="17" s="1"/>
  <c r="I118" i="3"/>
  <c r="S94" i="8" s="1"/>
  <c r="E28" i="1" s="1"/>
  <c r="Y43" i="17" s="1"/>
  <c r="J118" i="3"/>
  <c r="T94" i="8" s="1"/>
  <c r="F28" i="1" s="1"/>
  <c r="Z43" i="17" s="1"/>
  <c r="K118" i="3"/>
  <c r="U94" i="8" s="1"/>
  <c r="G28" i="1" s="1"/>
  <c r="AA43" i="17" s="1"/>
  <c r="L118" i="3"/>
  <c r="V94" i="8" s="1"/>
  <c r="H28" i="1" s="1"/>
  <c r="AB43" i="17" s="1"/>
  <c r="G119" i="3"/>
  <c r="Q95" i="8" s="1"/>
  <c r="C29" i="1" s="1"/>
  <c r="H119" i="3"/>
  <c r="R95" i="8" s="1"/>
  <c r="D29" i="1" s="1"/>
  <c r="I119" i="3"/>
  <c r="S95" i="8" s="1"/>
  <c r="E29" i="1" s="1"/>
  <c r="J119" i="3"/>
  <c r="T95" i="8" s="1"/>
  <c r="F29" i="1" s="1"/>
  <c r="K119" i="3"/>
  <c r="U95" i="8" s="1"/>
  <c r="G29" i="1" s="1"/>
  <c r="L119" i="3"/>
  <c r="V95" i="8" s="1"/>
  <c r="H29" i="1" s="1"/>
  <c r="G120" i="3"/>
  <c r="Q96" i="8" s="1"/>
  <c r="C30" i="1" s="1"/>
  <c r="H120" i="3"/>
  <c r="R96" i="8" s="1"/>
  <c r="D30" i="1" s="1"/>
  <c r="I120" i="3"/>
  <c r="S96" i="8" s="1"/>
  <c r="E30" i="1" s="1"/>
  <c r="J120" i="3"/>
  <c r="T96" i="8" s="1"/>
  <c r="F30" i="1" s="1"/>
  <c r="K120" i="3"/>
  <c r="U96" i="8" s="1"/>
  <c r="G30" i="1" s="1"/>
  <c r="L120" i="3"/>
  <c r="V96" i="8" s="1"/>
  <c r="H30" i="1" s="1"/>
  <c r="G121" i="3"/>
  <c r="Q97" i="8" s="1"/>
  <c r="H121" i="3"/>
  <c r="R97" i="8" s="1"/>
  <c r="I121" i="3"/>
  <c r="S97" i="8" s="1"/>
  <c r="J121" i="3"/>
  <c r="T97" i="8" s="1"/>
  <c r="K121" i="3"/>
  <c r="U97" i="8" s="1"/>
  <c r="L121" i="3"/>
  <c r="V97" i="8" s="1"/>
  <c r="G122" i="3"/>
  <c r="Q98" i="8" s="1"/>
  <c r="H122" i="3"/>
  <c r="R98" i="8" s="1"/>
  <c r="I122" i="3"/>
  <c r="S98" i="8" s="1"/>
  <c r="J122" i="3"/>
  <c r="T98" i="8" s="1"/>
  <c r="K122" i="3"/>
  <c r="U98" i="8" s="1"/>
  <c r="L122" i="3"/>
  <c r="V98" i="8" s="1"/>
  <c r="H115" i="3"/>
  <c r="R91" i="8" s="1"/>
  <c r="D24" i="1" s="1"/>
  <c r="X44" i="17" s="1"/>
  <c r="I115" i="3"/>
  <c r="S91" i="8" s="1"/>
  <c r="E24" i="1" s="1"/>
  <c r="Y44" i="17" s="1"/>
  <c r="J115" i="3"/>
  <c r="T91" i="8" s="1"/>
  <c r="F24" i="1" s="1"/>
  <c r="Z44" i="17" s="1"/>
  <c r="K115" i="3"/>
  <c r="U91" i="8" s="1"/>
  <c r="G24" i="1" s="1"/>
  <c r="AA44" i="17" s="1"/>
  <c r="L115" i="3"/>
  <c r="V91" i="8" s="1"/>
  <c r="H24" i="1" s="1"/>
  <c r="AB44" i="17" s="1"/>
  <c r="G115" i="3"/>
  <c r="Q91" i="8" s="1"/>
  <c r="C24" i="1" s="1"/>
  <c r="H112" i="3"/>
  <c r="R88" i="8" s="1"/>
  <c r="D33" i="1" s="1"/>
  <c r="I112" i="3"/>
  <c r="S88" i="8" s="1"/>
  <c r="E33" i="1" s="1"/>
  <c r="J112" i="3"/>
  <c r="T88" i="8" s="1"/>
  <c r="F33" i="1" s="1"/>
  <c r="K112" i="3"/>
  <c r="U88" i="8" s="1"/>
  <c r="G33" i="1" s="1"/>
  <c r="L112" i="3"/>
  <c r="V88" i="8" s="1"/>
  <c r="H33" i="1" s="1"/>
  <c r="G112" i="3"/>
  <c r="Q88" i="8" s="1"/>
  <c r="H95" i="3"/>
  <c r="I95" i="3"/>
  <c r="J95" i="3"/>
  <c r="K95" i="3"/>
  <c r="L95" i="3"/>
  <c r="H96" i="3"/>
  <c r="I96" i="3"/>
  <c r="J96" i="3"/>
  <c r="K96" i="3"/>
  <c r="L96" i="3"/>
  <c r="G96" i="3"/>
  <c r="G95" i="3"/>
  <c r="G90" i="3"/>
  <c r="H90" i="3"/>
  <c r="I90" i="3"/>
  <c r="J90" i="3"/>
  <c r="K90" i="3"/>
  <c r="L90" i="3"/>
  <c r="G91" i="3"/>
  <c r="H91" i="3"/>
  <c r="I91" i="3"/>
  <c r="J91" i="3"/>
  <c r="K91" i="3"/>
  <c r="L91" i="3"/>
  <c r="G92" i="3"/>
  <c r="H92" i="3"/>
  <c r="I92" i="3"/>
  <c r="J92" i="3"/>
  <c r="K92" i="3"/>
  <c r="L92" i="3"/>
  <c r="H89" i="3"/>
  <c r="I89" i="3"/>
  <c r="J89" i="3"/>
  <c r="K89" i="3"/>
  <c r="L89" i="3"/>
  <c r="G89" i="3"/>
  <c r="Q62" i="8"/>
  <c r="R62" i="8"/>
  <c r="S62" i="8"/>
  <c r="T62" i="8"/>
  <c r="U62" i="8"/>
  <c r="V62" i="8"/>
  <c r="N27" i="8"/>
  <c r="N28" i="8"/>
  <c r="N26" i="8"/>
  <c r="O18" i="8"/>
  <c r="O19" i="8"/>
  <c r="O20" i="8"/>
  <c r="O17" i="8"/>
  <c r="H171" i="3"/>
  <c r="R115" i="8" s="1"/>
  <c r="I171" i="3"/>
  <c r="S115" i="8" s="1"/>
  <c r="J171" i="3"/>
  <c r="T115" i="8" s="1"/>
  <c r="K171" i="3"/>
  <c r="U115" i="8" s="1"/>
  <c r="L171" i="3"/>
  <c r="V115" i="8" s="1"/>
  <c r="H172" i="3"/>
  <c r="R116" i="8" s="1"/>
  <c r="D31" i="1" s="1"/>
  <c r="I172" i="3"/>
  <c r="S116" i="8" s="1"/>
  <c r="E31" i="1" s="1"/>
  <c r="J172" i="3"/>
  <c r="T116" i="8" s="1"/>
  <c r="F31" i="1" s="1"/>
  <c r="K172" i="3"/>
  <c r="U116" i="8" s="1"/>
  <c r="G31" i="1" s="1"/>
  <c r="L172" i="3"/>
  <c r="V116" i="8" s="1"/>
  <c r="H31" i="1" s="1"/>
  <c r="H173" i="3"/>
  <c r="I173" i="3"/>
  <c r="J173" i="3"/>
  <c r="K173" i="3"/>
  <c r="L173" i="3"/>
  <c r="H174" i="3"/>
  <c r="I174" i="3"/>
  <c r="J174" i="3"/>
  <c r="K174" i="3"/>
  <c r="L174" i="3"/>
  <c r="G172" i="3"/>
  <c r="Q116" i="8" s="1"/>
  <c r="C31" i="1" s="1"/>
  <c r="G173" i="3"/>
  <c r="G174" i="3"/>
  <c r="G171" i="3"/>
  <c r="Q115" i="8" s="1"/>
  <c r="F171" i="3"/>
  <c r="F172" i="3"/>
  <c r="F173" i="3"/>
  <c r="F174" i="3"/>
  <c r="F170" i="3"/>
  <c r="G139" i="3"/>
  <c r="H139" i="3" s="1"/>
  <c r="I139" i="3" s="1"/>
  <c r="J139" i="3" s="1"/>
  <c r="K139" i="3" s="1"/>
  <c r="L139" i="3" s="1"/>
  <c r="R78" i="8" l="1"/>
  <c r="C33" i="1"/>
  <c r="B33" i="1" s="1"/>
  <c r="U117" i="8"/>
  <c r="S78" i="8"/>
  <c r="Q117" i="8"/>
  <c r="B30" i="1"/>
  <c r="Q73" i="8"/>
  <c r="C23" i="1" s="1"/>
  <c r="W34" i="17"/>
  <c r="V67" i="8"/>
  <c r="AB37" i="17"/>
  <c r="T66" i="8"/>
  <c r="Z36" i="17"/>
  <c r="Q69" i="8"/>
  <c r="W39" i="17"/>
  <c r="U67" i="8"/>
  <c r="AA37" i="17"/>
  <c r="U73" i="8"/>
  <c r="G23" i="1" s="1"/>
  <c r="AA34" i="17"/>
  <c r="R72" i="8"/>
  <c r="D22" i="1" s="1"/>
  <c r="X33" i="17"/>
  <c r="U78" i="8"/>
  <c r="AA31" i="17"/>
  <c r="S69" i="8"/>
  <c r="Y39" i="17"/>
  <c r="R69" i="8"/>
  <c r="X39" i="17"/>
  <c r="S66" i="8"/>
  <c r="Y36" i="17"/>
  <c r="V68" i="8"/>
  <c r="AB38" i="17"/>
  <c r="T67" i="8"/>
  <c r="Z37" i="17"/>
  <c r="T73" i="8"/>
  <c r="F23" i="1" s="1"/>
  <c r="Z34" i="17"/>
  <c r="T78" i="8"/>
  <c r="Z31" i="17"/>
  <c r="U66" i="8"/>
  <c r="AA36" i="17"/>
  <c r="R66" i="8"/>
  <c r="X36" i="17"/>
  <c r="U68" i="8"/>
  <c r="AA38" i="17"/>
  <c r="S67" i="8"/>
  <c r="Y37" i="17"/>
  <c r="S73" i="8"/>
  <c r="E23" i="1" s="1"/>
  <c r="Y34" i="17"/>
  <c r="Q68" i="8"/>
  <c r="W38" i="17"/>
  <c r="B24" i="1"/>
  <c r="W44" i="17"/>
  <c r="V69" i="8"/>
  <c r="AB39" i="17"/>
  <c r="T68" i="8"/>
  <c r="Z38" i="17"/>
  <c r="R67" i="8"/>
  <c r="X37" i="17"/>
  <c r="R73" i="8"/>
  <c r="D23" i="1" s="1"/>
  <c r="X34" i="17"/>
  <c r="S72" i="8"/>
  <c r="E22" i="1" s="1"/>
  <c r="Y33" i="17"/>
  <c r="V78" i="8"/>
  <c r="AB31" i="17"/>
  <c r="U69" i="8"/>
  <c r="AA39" i="17"/>
  <c r="S68" i="8"/>
  <c r="Y38" i="17"/>
  <c r="Q67" i="8"/>
  <c r="W37" i="17"/>
  <c r="V72" i="8"/>
  <c r="H22" i="1" s="1"/>
  <c r="AB33" i="17"/>
  <c r="V66" i="8"/>
  <c r="AB36" i="17"/>
  <c r="T72" i="8"/>
  <c r="F22" i="1" s="1"/>
  <c r="Z33" i="17"/>
  <c r="V73" i="8"/>
  <c r="H23" i="1" s="1"/>
  <c r="AB34" i="17"/>
  <c r="Q66" i="8"/>
  <c r="W36" i="17"/>
  <c r="T69" i="8"/>
  <c r="Z39" i="17"/>
  <c r="R68" i="8"/>
  <c r="X38" i="17"/>
  <c r="Q72" i="8"/>
  <c r="C22" i="1" s="1"/>
  <c r="W33" i="17"/>
  <c r="U72" i="8"/>
  <c r="G22" i="1" s="1"/>
  <c r="AA33" i="17"/>
  <c r="Q78" i="8"/>
  <c r="W31" i="17"/>
  <c r="B29" i="1"/>
  <c r="B28" i="1"/>
  <c r="B27" i="1"/>
  <c r="B31" i="1"/>
  <c r="B26" i="1"/>
  <c r="T117" i="8"/>
  <c r="R77" i="8"/>
  <c r="V117" i="8"/>
  <c r="S117" i="8"/>
  <c r="R117" i="8"/>
  <c r="Q114" i="8"/>
  <c r="AB7" i="6"/>
  <c r="AB8" i="6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6" i="6"/>
  <c r="AB5" i="6"/>
  <c r="AC6" i="6"/>
  <c r="AC7" i="6" s="1"/>
  <c r="AC8" i="6" s="1"/>
  <c r="AC9" i="6" s="1"/>
  <c r="AC10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G37" i="1" l="1"/>
  <c r="H37" i="1"/>
  <c r="E37" i="1"/>
  <c r="F37" i="1"/>
  <c r="C37" i="1"/>
  <c r="B37" i="1" s="1"/>
  <c r="D37" i="1"/>
  <c r="D25" i="1"/>
  <c r="T74" i="8"/>
  <c r="E25" i="1"/>
  <c r="U74" i="8"/>
  <c r="B23" i="1"/>
  <c r="G25" i="1"/>
  <c r="H25" i="1"/>
  <c r="Y40" i="17"/>
  <c r="Z40" i="17"/>
  <c r="C25" i="1"/>
  <c r="S74" i="8"/>
  <c r="F25" i="1"/>
  <c r="Q74" i="8"/>
  <c r="AB40" i="17"/>
  <c r="X40" i="17"/>
  <c r="B22" i="1"/>
  <c r="W40" i="17"/>
  <c r="V74" i="8"/>
  <c r="R74" i="8"/>
  <c r="AA40" i="17"/>
  <c r="D167" i="3"/>
  <c r="D166" i="3"/>
  <c r="D165" i="3"/>
  <c r="D164" i="3"/>
  <c r="D163" i="3"/>
  <c r="D160" i="3"/>
  <c r="D159" i="3"/>
  <c r="D158" i="3"/>
  <c r="D157" i="3"/>
  <c r="D156" i="3"/>
  <c r="E135" i="3"/>
  <c r="E136" i="3"/>
  <c r="E137" i="3"/>
  <c r="E138" i="3"/>
  <c r="D139" i="3"/>
  <c r="E139" i="3"/>
  <c r="E134" i="3"/>
  <c r="D153" i="3"/>
  <c r="D152" i="3"/>
  <c r="D151" i="3"/>
  <c r="D150" i="3"/>
  <c r="D149" i="3"/>
  <c r="D146" i="3"/>
  <c r="D145" i="3"/>
  <c r="D144" i="3"/>
  <c r="D143" i="3"/>
  <c r="D142" i="3"/>
  <c r="D126" i="3"/>
  <c r="D135" i="3" s="1"/>
  <c r="D127" i="3"/>
  <c r="D136" i="3" s="1"/>
  <c r="D128" i="3"/>
  <c r="D137" i="3" s="1"/>
  <c r="D129" i="3"/>
  <c r="D138" i="3" s="1"/>
  <c r="D125" i="3"/>
  <c r="D134" i="3" s="1"/>
  <c r="G126" i="3"/>
  <c r="G135" i="3" s="1"/>
  <c r="H126" i="3"/>
  <c r="I126" i="3"/>
  <c r="J126" i="3"/>
  <c r="K126" i="3"/>
  <c r="L126" i="3"/>
  <c r="G127" i="3"/>
  <c r="G136" i="3" s="1"/>
  <c r="H127" i="3"/>
  <c r="I127" i="3"/>
  <c r="J127" i="3"/>
  <c r="K127" i="3"/>
  <c r="L127" i="3"/>
  <c r="G128" i="3"/>
  <c r="G137" i="3" s="1"/>
  <c r="H128" i="3"/>
  <c r="I128" i="3"/>
  <c r="J128" i="3"/>
  <c r="K128" i="3"/>
  <c r="L128" i="3"/>
  <c r="G129" i="3"/>
  <c r="G138" i="3" s="1"/>
  <c r="H129" i="3"/>
  <c r="I129" i="3"/>
  <c r="J129" i="3"/>
  <c r="K129" i="3"/>
  <c r="L129" i="3"/>
  <c r="L125" i="3"/>
  <c r="K125" i="3"/>
  <c r="J125" i="3"/>
  <c r="I125" i="3"/>
  <c r="H125" i="3"/>
  <c r="G125" i="3"/>
  <c r="G134" i="3" s="1"/>
  <c r="E107" i="8"/>
  <c r="E100" i="8"/>
  <c r="E90" i="8"/>
  <c r="E87" i="8"/>
  <c r="E84" i="8"/>
  <c r="E80" i="8"/>
  <c r="E76" i="8"/>
  <c r="E71" i="8"/>
  <c r="E65" i="8"/>
  <c r="E55" i="8"/>
  <c r="E47" i="8"/>
  <c r="E38" i="8"/>
  <c r="E25" i="8"/>
  <c r="D2" i="3"/>
  <c r="D1" i="3"/>
  <c r="E17" i="3"/>
  <c r="E74" i="3" s="1"/>
  <c r="H82" i="3"/>
  <c r="R57" i="8" s="1"/>
  <c r="I82" i="3"/>
  <c r="S57" i="8" s="1"/>
  <c r="J82" i="3"/>
  <c r="T57" i="8" s="1"/>
  <c r="K82" i="3"/>
  <c r="U57" i="8" s="1"/>
  <c r="L82" i="3"/>
  <c r="V57" i="8" s="1"/>
  <c r="G82" i="3"/>
  <c r="Q57" i="8" s="1"/>
  <c r="H78" i="3"/>
  <c r="R56" i="8" s="1"/>
  <c r="I78" i="3"/>
  <c r="S56" i="8" s="1"/>
  <c r="J78" i="3"/>
  <c r="T56" i="8" s="1"/>
  <c r="K78" i="3"/>
  <c r="U56" i="8" s="1"/>
  <c r="L78" i="3"/>
  <c r="V56" i="8" s="1"/>
  <c r="G78" i="3"/>
  <c r="Q56" i="8" s="1"/>
  <c r="E73" i="3"/>
  <c r="H72" i="3"/>
  <c r="I72" i="3"/>
  <c r="J72" i="3"/>
  <c r="K72" i="3"/>
  <c r="L72" i="3"/>
  <c r="G72" i="3"/>
  <c r="H67" i="3"/>
  <c r="I67" i="3"/>
  <c r="J67" i="3"/>
  <c r="K67" i="3"/>
  <c r="L67" i="3"/>
  <c r="G67" i="3"/>
  <c r="H62" i="3"/>
  <c r="I62" i="3"/>
  <c r="J62" i="3"/>
  <c r="K62" i="3"/>
  <c r="L62" i="3"/>
  <c r="G62" i="3"/>
  <c r="E57" i="3"/>
  <c r="H56" i="3"/>
  <c r="I56" i="3"/>
  <c r="J56" i="3"/>
  <c r="K56" i="3"/>
  <c r="L56" i="3"/>
  <c r="G56" i="3"/>
  <c r="H51" i="3"/>
  <c r="I51" i="3"/>
  <c r="J51" i="3"/>
  <c r="K51" i="3"/>
  <c r="L51" i="3"/>
  <c r="G51" i="3"/>
  <c r="H46" i="3"/>
  <c r="I46" i="3"/>
  <c r="J46" i="3"/>
  <c r="K46" i="3"/>
  <c r="L46" i="3"/>
  <c r="G46" i="3"/>
  <c r="S7" i="6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T7" i="6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V7" i="6"/>
  <c r="W7" i="6"/>
  <c r="X7" i="6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V8" i="6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W8" i="6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T6" i="6"/>
  <c r="U6" i="6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V6" i="6"/>
  <c r="W6" i="6"/>
  <c r="X6" i="6"/>
  <c r="Q7" i="6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6" i="6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O6" i="6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N6" i="6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M6" i="6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L6" i="6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I6" i="6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F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6" i="6"/>
  <c r="AF5" i="6"/>
  <c r="AE6" i="6"/>
  <c r="AE7" i="6" s="1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G6" i="6"/>
  <c r="AG7" i="6"/>
  <c r="AG8" i="6" s="1"/>
  <c r="AG9" i="6" s="1"/>
  <c r="AG10" i="6" s="1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  <c r="AG26" i="6" s="1"/>
  <c r="AG27" i="6" s="1"/>
  <c r="AG28" i="6" s="1"/>
  <c r="AD6" i="6"/>
  <c r="AD7" i="6" s="1"/>
  <c r="AD8" i="6" s="1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H41" i="3"/>
  <c r="I41" i="3"/>
  <c r="J41" i="3"/>
  <c r="K41" i="3"/>
  <c r="L41" i="3"/>
  <c r="G41" i="3"/>
  <c r="Z1" i="6"/>
  <c r="AA1" i="6" s="1"/>
  <c r="AB1" i="6" s="1"/>
  <c r="AC1" i="6" s="1"/>
  <c r="AD1" i="6" s="1"/>
  <c r="AE1" i="6" s="1"/>
  <c r="AF1" i="6" s="1"/>
  <c r="AG1" i="6" s="1"/>
  <c r="B25" i="1" l="1"/>
  <c r="V58" i="8"/>
  <c r="U58" i="8"/>
  <c r="G2" i="3"/>
  <c r="G16" i="8" s="1"/>
  <c r="S58" i="8"/>
  <c r="T58" i="8"/>
  <c r="R58" i="8"/>
  <c r="Q58" i="8"/>
  <c r="G73" i="3"/>
  <c r="Q50" i="8" s="1"/>
  <c r="G142" i="3"/>
  <c r="Q101" i="8" s="1"/>
  <c r="G146" i="3"/>
  <c r="Q105" i="8" s="1"/>
  <c r="H138" i="3"/>
  <c r="G143" i="3"/>
  <c r="Q102" i="8" s="1"/>
  <c r="G144" i="3"/>
  <c r="Q103" i="8" s="1"/>
  <c r="H136" i="3"/>
  <c r="H134" i="3"/>
  <c r="G145" i="3"/>
  <c r="Q104" i="8" s="1"/>
  <c r="H137" i="3"/>
  <c r="H135" i="3"/>
  <c r="E83" i="3"/>
  <c r="E26" i="3"/>
  <c r="E48" i="3"/>
  <c r="E79" i="3"/>
  <c r="E53" i="3"/>
  <c r="E58" i="3"/>
  <c r="E64" i="3"/>
  <c r="E69" i="3"/>
  <c r="G57" i="3"/>
  <c r="F7" i="6"/>
  <c r="G153" i="3" l="1"/>
  <c r="Q112" i="8" s="1"/>
  <c r="Q42" i="8"/>
  <c r="N57" i="3"/>
  <c r="C35" i="1"/>
  <c r="H2" i="3"/>
  <c r="I16" i="8" s="1"/>
  <c r="G151" i="3"/>
  <c r="Q110" i="8" s="1"/>
  <c r="G152" i="3"/>
  <c r="Q111" i="8" s="1"/>
  <c r="G150" i="3"/>
  <c r="Q109" i="8" s="1"/>
  <c r="G149" i="3"/>
  <c r="Q108" i="8" s="1"/>
  <c r="H142" i="3"/>
  <c r="R101" i="8" s="1"/>
  <c r="I134" i="3"/>
  <c r="J134" i="3" s="1"/>
  <c r="K134" i="3" s="1"/>
  <c r="G160" i="3"/>
  <c r="G167" i="3" s="1"/>
  <c r="H143" i="3"/>
  <c r="I136" i="3"/>
  <c r="J136" i="3" s="1"/>
  <c r="K136" i="3" s="1"/>
  <c r="H144" i="3"/>
  <c r="R103" i="8" s="1"/>
  <c r="I138" i="3"/>
  <c r="H146" i="3"/>
  <c r="R105" i="8" s="1"/>
  <c r="I137" i="3"/>
  <c r="H145" i="3"/>
  <c r="R104" i="8" s="1"/>
  <c r="I135" i="3"/>
  <c r="F8" i="6"/>
  <c r="P3" i="3"/>
  <c r="D4" i="3" s="1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6" i="6"/>
  <c r="Z6" i="6"/>
  <c r="AF6" i="6" s="1"/>
  <c r="D23" i="3"/>
  <c r="C23" i="3"/>
  <c r="C24" i="3"/>
  <c r="C22" i="3"/>
  <c r="D24" i="3"/>
  <c r="D22" i="3"/>
  <c r="W20" i="3"/>
  <c r="F23" i="3"/>
  <c r="F24" i="3"/>
  <c r="F13" i="3"/>
  <c r="F14" i="3"/>
  <c r="G6" i="3"/>
  <c r="H6" i="3" s="1"/>
  <c r="Z7" i="6" l="1"/>
  <c r="H153" i="3"/>
  <c r="R112" i="8" s="1"/>
  <c r="G157" i="3"/>
  <c r="G164" i="3" s="1"/>
  <c r="F16" i="8"/>
  <c r="G159" i="3"/>
  <c r="G166" i="3" s="1"/>
  <c r="H16" i="8"/>
  <c r="F19" i="3"/>
  <c r="S17" i="17" s="1"/>
  <c r="C40" i="1"/>
  <c r="J16" i="8"/>
  <c r="D20" i="3"/>
  <c r="H150" i="3"/>
  <c r="R109" i="8" s="1"/>
  <c r="R102" i="8"/>
  <c r="D35" i="1" s="1"/>
  <c r="H152" i="3"/>
  <c r="R111" i="8" s="1"/>
  <c r="G158" i="3"/>
  <c r="G165" i="3" s="1"/>
  <c r="H151" i="3"/>
  <c r="R110" i="8" s="1"/>
  <c r="G156" i="3"/>
  <c r="G163" i="3" s="1"/>
  <c r="H149" i="3"/>
  <c r="I142" i="3"/>
  <c r="S101" i="8" s="1"/>
  <c r="I143" i="3"/>
  <c r="S102" i="8" s="1"/>
  <c r="I144" i="3"/>
  <c r="L136" i="3"/>
  <c r="H160" i="3"/>
  <c r="H167" i="3" s="1"/>
  <c r="J138" i="3"/>
  <c r="I146" i="3"/>
  <c r="S105" i="8" s="1"/>
  <c r="J135" i="3"/>
  <c r="K135" i="3" s="1"/>
  <c r="L135" i="3" s="1"/>
  <c r="I145" i="3"/>
  <c r="S104" i="8" s="1"/>
  <c r="J137" i="3"/>
  <c r="L134" i="3"/>
  <c r="H73" i="3"/>
  <c r="R50" i="8" s="1"/>
  <c r="H57" i="3"/>
  <c r="F9" i="6"/>
  <c r="I6" i="3"/>
  <c r="AF7" i="6" l="1"/>
  <c r="Z8" i="6"/>
  <c r="I150" i="3"/>
  <c r="S109" i="8" s="1"/>
  <c r="H159" i="3"/>
  <c r="H166" i="3" s="1"/>
  <c r="R42" i="8"/>
  <c r="O57" i="3"/>
  <c r="H156" i="3"/>
  <c r="H163" i="3" s="1"/>
  <c r="R108" i="8"/>
  <c r="J142" i="3"/>
  <c r="T101" i="8" s="1"/>
  <c r="I152" i="3"/>
  <c r="S111" i="8" s="1"/>
  <c r="H157" i="3"/>
  <c r="H164" i="3" s="1"/>
  <c r="I151" i="3"/>
  <c r="S110" i="8" s="1"/>
  <c r="S103" i="8"/>
  <c r="E35" i="1" s="1"/>
  <c r="I153" i="3"/>
  <c r="S112" i="8" s="1"/>
  <c r="H158" i="3"/>
  <c r="H165" i="3" s="1"/>
  <c r="I149" i="3"/>
  <c r="S108" i="8" s="1"/>
  <c r="I157" i="3"/>
  <c r="K138" i="3"/>
  <c r="J144" i="3"/>
  <c r="J143" i="3"/>
  <c r="J146" i="3"/>
  <c r="T105" i="8" s="1"/>
  <c r="K137" i="3"/>
  <c r="J145" i="3"/>
  <c r="I73" i="3"/>
  <c r="S50" i="8" s="1"/>
  <c r="I57" i="3"/>
  <c r="F10" i="6"/>
  <c r="J6" i="3"/>
  <c r="F12" i="3"/>
  <c r="D16" i="3" s="1"/>
  <c r="AF8" i="6" l="1"/>
  <c r="Z9" i="6"/>
  <c r="I164" i="3"/>
  <c r="S42" i="8"/>
  <c r="P57" i="3"/>
  <c r="E40" i="1"/>
  <c r="D40" i="1"/>
  <c r="J150" i="3"/>
  <c r="T109" i="8" s="1"/>
  <c r="T102" i="8"/>
  <c r="K144" i="3"/>
  <c r="U103" i="8" s="1"/>
  <c r="T103" i="8"/>
  <c r="I158" i="3"/>
  <c r="I165" i="3" s="1"/>
  <c r="J152" i="3"/>
  <c r="T111" i="8" s="1"/>
  <c r="T104" i="8"/>
  <c r="I160" i="3"/>
  <c r="I167" i="3" s="1"/>
  <c r="I159" i="3"/>
  <c r="I166" i="3" s="1"/>
  <c r="I156" i="3"/>
  <c r="J149" i="3"/>
  <c r="T108" i="8" s="1"/>
  <c r="J153" i="3"/>
  <c r="T112" i="8" s="1"/>
  <c r="L138" i="3"/>
  <c r="K143" i="3"/>
  <c r="J151" i="3"/>
  <c r="T110" i="8" s="1"/>
  <c r="K146" i="3"/>
  <c r="U105" i="8" s="1"/>
  <c r="K145" i="3"/>
  <c r="L137" i="3"/>
  <c r="J73" i="3"/>
  <c r="T50" i="8" s="1"/>
  <c r="J57" i="3"/>
  <c r="F11" i="6"/>
  <c r="K6" i="3"/>
  <c r="AF9" i="6" l="1"/>
  <c r="Z10" i="6"/>
  <c r="F35" i="1"/>
  <c r="T42" i="8"/>
  <c r="Q57" i="3"/>
  <c r="F40" i="1"/>
  <c r="J159" i="3"/>
  <c r="J166" i="3" s="1"/>
  <c r="L144" i="3"/>
  <c r="V103" i="8" s="1"/>
  <c r="K152" i="3"/>
  <c r="U111" i="8" s="1"/>
  <c r="U104" i="8"/>
  <c r="L143" i="3"/>
  <c r="V102" i="8" s="1"/>
  <c r="U102" i="8"/>
  <c r="J157" i="3"/>
  <c r="J156" i="3"/>
  <c r="K153" i="3"/>
  <c r="U112" i="8" s="1"/>
  <c r="J160" i="3"/>
  <c r="J167" i="3" s="1"/>
  <c r="J158" i="3"/>
  <c r="J165" i="3" s="1"/>
  <c r="K151" i="3"/>
  <c r="U110" i="8" s="1"/>
  <c r="K150" i="3"/>
  <c r="U109" i="8" s="1"/>
  <c r="L146" i="3"/>
  <c r="V105" i="8" s="1"/>
  <c r="L145" i="3"/>
  <c r="V104" i="8" s="1"/>
  <c r="J164" i="3"/>
  <c r="K73" i="3"/>
  <c r="U50" i="8" s="1"/>
  <c r="K57" i="3"/>
  <c r="F12" i="6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L6" i="3"/>
  <c r="A28" i="6"/>
  <c r="AF10" i="6" l="1"/>
  <c r="Z11" i="6"/>
  <c r="U42" i="8"/>
  <c r="R57" i="3"/>
  <c r="K159" i="3"/>
  <c r="K166" i="3" s="1"/>
  <c r="L150" i="3"/>
  <c r="V109" i="8" s="1"/>
  <c r="K157" i="3"/>
  <c r="K164" i="3" s="1"/>
  <c r="K160" i="3"/>
  <c r="K167" i="3" s="1"/>
  <c r="L153" i="3"/>
  <c r="V112" i="8" s="1"/>
  <c r="K158" i="3"/>
  <c r="K165" i="3" s="1"/>
  <c r="L151" i="3"/>
  <c r="V110" i="8" s="1"/>
  <c r="L152" i="3"/>
  <c r="V111" i="8" s="1"/>
  <c r="L73" i="3"/>
  <c r="V50" i="8" s="1"/>
  <c r="L57" i="3"/>
  <c r="C1" i="6"/>
  <c r="D1" i="6" s="1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B1" i="6"/>
  <c r="Z12" i="6" l="1"/>
  <c r="AF11" i="6"/>
  <c r="V42" i="8"/>
  <c r="S57" i="3"/>
  <c r="L157" i="3"/>
  <c r="L164" i="3" s="1"/>
  <c r="L160" i="3"/>
  <c r="L167" i="3" s="1"/>
  <c r="L159" i="3"/>
  <c r="L166" i="3" s="1"/>
  <c r="L158" i="3"/>
  <c r="L165" i="3" s="1"/>
  <c r="Y1" i="6"/>
  <c r="Z13" i="6" l="1"/>
  <c r="AF12" i="6"/>
  <c r="P2" i="3"/>
  <c r="P1" i="3"/>
  <c r="G1" i="3" s="1"/>
  <c r="G391" i="4"/>
  <c r="C391" i="4"/>
  <c r="G390" i="4"/>
  <c r="C390" i="4"/>
  <c r="G389" i="4"/>
  <c r="C389" i="4"/>
  <c r="G388" i="4"/>
  <c r="C388" i="4"/>
  <c r="G387" i="4"/>
  <c r="C387" i="4"/>
  <c r="G386" i="4"/>
  <c r="C386" i="4"/>
  <c r="G385" i="4"/>
  <c r="C385" i="4"/>
  <c r="G384" i="4"/>
  <c r="C384" i="4"/>
  <c r="G383" i="4"/>
  <c r="C383" i="4"/>
  <c r="G382" i="4"/>
  <c r="C382" i="4"/>
  <c r="G381" i="4"/>
  <c r="C381" i="4"/>
  <c r="G380" i="4"/>
  <c r="C380" i="4"/>
  <c r="G379" i="4"/>
  <c r="C379" i="4"/>
  <c r="G378" i="4"/>
  <c r="C378" i="4"/>
  <c r="G377" i="4"/>
  <c r="C377" i="4"/>
  <c r="G376" i="4"/>
  <c r="C376" i="4"/>
  <c r="G375" i="4"/>
  <c r="C375" i="4"/>
  <c r="G374" i="4"/>
  <c r="C374" i="4"/>
  <c r="G373" i="4"/>
  <c r="C373" i="4"/>
  <c r="G372" i="4"/>
  <c r="C372" i="4"/>
  <c r="G371" i="4"/>
  <c r="C371" i="4"/>
  <c r="G370" i="4"/>
  <c r="C370" i="4"/>
  <c r="G369" i="4"/>
  <c r="C369" i="4"/>
  <c r="G368" i="4"/>
  <c r="C368" i="4"/>
  <c r="G367" i="4"/>
  <c r="C367" i="4"/>
  <c r="G366" i="4"/>
  <c r="C366" i="4"/>
  <c r="G365" i="4"/>
  <c r="C365" i="4"/>
  <c r="G364" i="4"/>
  <c r="C364" i="4"/>
  <c r="G363" i="4"/>
  <c r="C363" i="4"/>
  <c r="G362" i="4"/>
  <c r="C362" i="4"/>
  <c r="G361" i="4"/>
  <c r="C361" i="4"/>
  <c r="G360" i="4"/>
  <c r="C360" i="4"/>
  <c r="G359" i="4"/>
  <c r="C359" i="4"/>
  <c r="G358" i="4"/>
  <c r="C358" i="4"/>
  <c r="G357" i="4"/>
  <c r="C357" i="4"/>
  <c r="G356" i="4"/>
  <c r="C356" i="4"/>
  <c r="G355" i="4"/>
  <c r="C355" i="4"/>
  <c r="G354" i="4"/>
  <c r="C354" i="4"/>
  <c r="G353" i="4"/>
  <c r="C353" i="4"/>
  <c r="G352" i="4"/>
  <c r="C352" i="4"/>
  <c r="G351" i="4"/>
  <c r="C351" i="4"/>
  <c r="G350" i="4"/>
  <c r="C350" i="4"/>
  <c r="G349" i="4"/>
  <c r="C349" i="4"/>
  <c r="G348" i="4"/>
  <c r="C348" i="4"/>
  <c r="G347" i="4"/>
  <c r="C347" i="4"/>
  <c r="G346" i="4"/>
  <c r="C346" i="4"/>
  <c r="G345" i="4"/>
  <c r="C345" i="4"/>
  <c r="G344" i="4"/>
  <c r="C344" i="4"/>
  <c r="G343" i="4"/>
  <c r="C343" i="4"/>
  <c r="G342" i="4"/>
  <c r="C342" i="4"/>
  <c r="G341" i="4"/>
  <c r="C341" i="4"/>
  <c r="G340" i="4"/>
  <c r="C340" i="4"/>
  <c r="G339" i="4"/>
  <c r="C339" i="4"/>
  <c r="G338" i="4"/>
  <c r="C338" i="4"/>
  <c r="G337" i="4"/>
  <c r="C337" i="4"/>
  <c r="G336" i="4"/>
  <c r="C336" i="4"/>
  <c r="G335" i="4"/>
  <c r="C335" i="4"/>
  <c r="G334" i="4"/>
  <c r="C334" i="4"/>
  <c r="G333" i="4"/>
  <c r="C333" i="4"/>
  <c r="G332" i="4"/>
  <c r="C332" i="4"/>
  <c r="G331" i="4"/>
  <c r="C331" i="4"/>
  <c r="G330" i="4"/>
  <c r="C330" i="4"/>
  <c r="G329" i="4"/>
  <c r="C329" i="4"/>
  <c r="G328" i="4"/>
  <c r="C328" i="4"/>
  <c r="G327" i="4"/>
  <c r="C327" i="4"/>
  <c r="G326" i="4"/>
  <c r="C326" i="4"/>
  <c r="G325" i="4"/>
  <c r="C325" i="4"/>
  <c r="G324" i="4"/>
  <c r="C324" i="4"/>
  <c r="G323" i="4"/>
  <c r="C323" i="4"/>
  <c r="G322" i="4"/>
  <c r="C322" i="4"/>
  <c r="G321" i="4"/>
  <c r="C321" i="4"/>
  <c r="G320" i="4"/>
  <c r="C320" i="4"/>
  <c r="G319" i="4"/>
  <c r="C319" i="4"/>
  <c r="G318" i="4"/>
  <c r="C318" i="4"/>
  <c r="G317" i="4"/>
  <c r="C317" i="4"/>
  <c r="G316" i="4"/>
  <c r="C316" i="4"/>
  <c r="G315" i="4"/>
  <c r="C315" i="4"/>
  <c r="G314" i="4"/>
  <c r="C314" i="4"/>
  <c r="G313" i="4"/>
  <c r="C313" i="4"/>
  <c r="G312" i="4"/>
  <c r="C312" i="4"/>
  <c r="G311" i="4"/>
  <c r="C311" i="4"/>
  <c r="G310" i="4"/>
  <c r="C310" i="4"/>
  <c r="G309" i="4"/>
  <c r="C309" i="4"/>
  <c r="G308" i="4"/>
  <c r="C308" i="4"/>
  <c r="G307" i="4"/>
  <c r="C307" i="4"/>
  <c r="G306" i="4"/>
  <c r="C306" i="4"/>
  <c r="G305" i="4"/>
  <c r="C305" i="4"/>
  <c r="G304" i="4"/>
  <c r="C304" i="4"/>
  <c r="G303" i="4"/>
  <c r="C303" i="4"/>
  <c r="G302" i="4"/>
  <c r="C302" i="4"/>
  <c r="G301" i="4"/>
  <c r="C301" i="4"/>
  <c r="G300" i="4"/>
  <c r="C300" i="4"/>
  <c r="G299" i="4"/>
  <c r="C299" i="4"/>
  <c r="G298" i="4"/>
  <c r="C298" i="4"/>
  <c r="G297" i="4"/>
  <c r="C297" i="4"/>
  <c r="G296" i="4"/>
  <c r="C296" i="4"/>
  <c r="G295" i="4"/>
  <c r="C295" i="4"/>
  <c r="G294" i="4"/>
  <c r="C294" i="4"/>
  <c r="G293" i="4"/>
  <c r="C293" i="4"/>
  <c r="G292" i="4"/>
  <c r="C292" i="4"/>
  <c r="G291" i="4"/>
  <c r="C291" i="4"/>
  <c r="G290" i="4"/>
  <c r="C290" i="4"/>
  <c r="G289" i="4"/>
  <c r="C289" i="4"/>
  <c r="G288" i="4"/>
  <c r="C288" i="4"/>
  <c r="G287" i="4"/>
  <c r="C287" i="4"/>
  <c r="G286" i="4"/>
  <c r="C286" i="4"/>
  <c r="G285" i="4"/>
  <c r="C285" i="4"/>
  <c r="G284" i="4"/>
  <c r="C284" i="4"/>
  <c r="G283" i="4"/>
  <c r="C283" i="4"/>
  <c r="G282" i="4"/>
  <c r="C282" i="4"/>
  <c r="G281" i="4"/>
  <c r="C281" i="4"/>
  <c r="G280" i="4"/>
  <c r="C280" i="4"/>
  <c r="G279" i="4"/>
  <c r="C279" i="4"/>
  <c r="G278" i="4"/>
  <c r="C278" i="4"/>
  <c r="G277" i="4"/>
  <c r="C277" i="4"/>
  <c r="G276" i="4"/>
  <c r="C276" i="4"/>
  <c r="G275" i="4"/>
  <c r="C275" i="4"/>
  <c r="G274" i="4"/>
  <c r="C274" i="4"/>
  <c r="G273" i="4"/>
  <c r="C273" i="4"/>
  <c r="G272" i="4"/>
  <c r="C272" i="4"/>
  <c r="G271" i="4"/>
  <c r="C271" i="4"/>
  <c r="G270" i="4"/>
  <c r="C270" i="4"/>
  <c r="G269" i="4"/>
  <c r="C269" i="4"/>
  <c r="G268" i="4"/>
  <c r="C268" i="4"/>
  <c r="G267" i="4"/>
  <c r="C267" i="4"/>
  <c r="G266" i="4"/>
  <c r="C266" i="4"/>
  <c r="G265" i="4"/>
  <c r="C265" i="4"/>
  <c r="G264" i="4"/>
  <c r="C264" i="4"/>
  <c r="G263" i="4"/>
  <c r="C263" i="4"/>
  <c r="G262" i="4"/>
  <c r="C262" i="4"/>
  <c r="G261" i="4"/>
  <c r="C261" i="4"/>
  <c r="G260" i="4"/>
  <c r="C260" i="4"/>
  <c r="G259" i="4"/>
  <c r="C259" i="4"/>
  <c r="G258" i="4"/>
  <c r="C258" i="4"/>
  <c r="G257" i="4"/>
  <c r="C257" i="4"/>
  <c r="G256" i="4"/>
  <c r="C256" i="4"/>
  <c r="G255" i="4"/>
  <c r="C255" i="4"/>
  <c r="G254" i="4"/>
  <c r="C254" i="4"/>
  <c r="G253" i="4"/>
  <c r="C253" i="4"/>
  <c r="G252" i="4"/>
  <c r="C252" i="4"/>
  <c r="G251" i="4"/>
  <c r="C251" i="4"/>
  <c r="G250" i="4"/>
  <c r="C250" i="4"/>
  <c r="G249" i="4"/>
  <c r="C249" i="4"/>
  <c r="G248" i="4"/>
  <c r="C248" i="4"/>
  <c r="G247" i="4"/>
  <c r="C247" i="4"/>
  <c r="G246" i="4"/>
  <c r="C246" i="4"/>
  <c r="G245" i="4"/>
  <c r="C245" i="4"/>
  <c r="G244" i="4"/>
  <c r="C244" i="4"/>
  <c r="G243" i="4"/>
  <c r="C243" i="4"/>
  <c r="G242" i="4"/>
  <c r="C242" i="4"/>
  <c r="G241" i="4"/>
  <c r="C241" i="4"/>
  <c r="G240" i="4"/>
  <c r="C240" i="4"/>
  <c r="G239" i="4"/>
  <c r="C239" i="4"/>
  <c r="G238" i="4"/>
  <c r="C238" i="4"/>
  <c r="G237" i="4"/>
  <c r="C237" i="4"/>
  <c r="G236" i="4"/>
  <c r="C236" i="4"/>
  <c r="G235" i="4"/>
  <c r="C235" i="4"/>
  <c r="G234" i="4"/>
  <c r="C234" i="4"/>
  <c r="G233" i="4"/>
  <c r="C233" i="4"/>
  <c r="G232" i="4"/>
  <c r="C232" i="4"/>
  <c r="G231" i="4"/>
  <c r="C231" i="4"/>
  <c r="G230" i="4"/>
  <c r="C230" i="4"/>
  <c r="G229" i="4"/>
  <c r="C229" i="4"/>
  <c r="G228" i="4"/>
  <c r="C228" i="4"/>
  <c r="G227" i="4"/>
  <c r="C227" i="4"/>
  <c r="G226" i="4"/>
  <c r="C226" i="4"/>
  <c r="G225" i="4"/>
  <c r="C225" i="4"/>
  <c r="G224" i="4"/>
  <c r="C224" i="4"/>
  <c r="G223" i="4"/>
  <c r="C223" i="4"/>
  <c r="G222" i="4"/>
  <c r="C222" i="4"/>
  <c r="G221" i="4"/>
  <c r="C221" i="4"/>
  <c r="G220" i="4"/>
  <c r="C220" i="4"/>
  <c r="G219" i="4"/>
  <c r="C219" i="4"/>
  <c r="G218" i="4"/>
  <c r="C218" i="4"/>
  <c r="G217" i="4"/>
  <c r="C217" i="4"/>
  <c r="G216" i="4"/>
  <c r="C216" i="4"/>
  <c r="G215" i="4"/>
  <c r="C215" i="4"/>
  <c r="G214" i="4"/>
  <c r="C214" i="4"/>
  <c r="G213" i="4"/>
  <c r="C213" i="4"/>
  <c r="G212" i="4"/>
  <c r="C212" i="4"/>
  <c r="G211" i="4"/>
  <c r="C211" i="4"/>
  <c r="G210" i="4"/>
  <c r="C210" i="4"/>
  <c r="G209" i="4"/>
  <c r="C209" i="4"/>
  <c r="G208" i="4"/>
  <c r="C208" i="4"/>
  <c r="G207" i="4"/>
  <c r="C207" i="4"/>
  <c r="G206" i="4"/>
  <c r="C206" i="4"/>
  <c r="G205" i="4"/>
  <c r="C205" i="4"/>
  <c r="G204" i="4"/>
  <c r="C204" i="4"/>
  <c r="G203" i="4"/>
  <c r="C203" i="4"/>
  <c r="G202" i="4"/>
  <c r="C202" i="4"/>
  <c r="G201" i="4"/>
  <c r="C201" i="4"/>
  <c r="G200" i="4"/>
  <c r="C200" i="4"/>
  <c r="G199" i="4"/>
  <c r="C199" i="4"/>
  <c r="G198" i="4"/>
  <c r="C198" i="4"/>
  <c r="G197" i="4"/>
  <c r="C197" i="4"/>
  <c r="G196" i="4"/>
  <c r="C196" i="4"/>
  <c r="G195" i="4"/>
  <c r="C195" i="4"/>
  <c r="G194" i="4"/>
  <c r="C194" i="4"/>
  <c r="G193" i="4"/>
  <c r="C193" i="4"/>
  <c r="G192" i="4"/>
  <c r="C192" i="4"/>
  <c r="G191" i="4"/>
  <c r="C191" i="4"/>
  <c r="G190" i="4"/>
  <c r="C190" i="4"/>
  <c r="G189" i="4"/>
  <c r="C189" i="4"/>
  <c r="G188" i="4"/>
  <c r="C188" i="4"/>
  <c r="G187" i="4"/>
  <c r="C187" i="4"/>
  <c r="G186" i="4"/>
  <c r="C186" i="4"/>
  <c r="G185" i="4"/>
  <c r="C185" i="4"/>
  <c r="G184" i="4"/>
  <c r="C184" i="4"/>
  <c r="G183" i="4"/>
  <c r="C183" i="4"/>
  <c r="G182" i="4"/>
  <c r="C182" i="4"/>
  <c r="G181" i="4"/>
  <c r="C181" i="4"/>
  <c r="G180" i="4"/>
  <c r="C180" i="4"/>
  <c r="G179" i="4"/>
  <c r="C179" i="4"/>
  <c r="G178" i="4"/>
  <c r="C178" i="4"/>
  <c r="G177" i="4"/>
  <c r="C177" i="4"/>
  <c r="G176" i="4"/>
  <c r="C176" i="4"/>
  <c r="G175" i="4"/>
  <c r="C175" i="4"/>
  <c r="G174" i="4"/>
  <c r="C174" i="4"/>
  <c r="G173" i="4"/>
  <c r="C173" i="4"/>
  <c r="G172" i="4"/>
  <c r="C172" i="4"/>
  <c r="G171" i="4"/>
  <c r="C171" i="4"/>
  <c r="G170" i="4"/>
  <c r="C170" i="4"/>
  <c r="G169" i="4"/>
  <c r="C169" i="4"/>
  <c r="G168" i="4"/>
  <c r="C168" i="4"/>
  <c r="G167" i="4"/>
  <c r="C167" i="4"/>
  <c r="G166" i="4"/>
  <c r="C166" i="4"/>
  <c r="G165" i="4"/>
  <c r="C165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3" i="4"/>
  <c r="C3" i="4"/>
  <c r="G2" i="4"/>
  <c r="C2" i="4"/>
  <c r="Z14" i="6" l="1"/>
  <c r="AF13" i="6"/>
  <c r="T5" i="8"/>
  <c r="U5" i="8"/>
  <c r="S5" i="8"/>
  <c r="R5" i="8"/>
  <c r="V5" i="8"/>
  <c r="G10" i="3"/>
  <c r="B57" i="1"/>
  <c r="Z15" i="6" l="1"/>
  <c r="AF14" i="6"/>
  <c r="J107" i="8"/>
  <c r="V87" i="8"/>
  <c r="V71" i="8"/>
  <c r="V38" i="8"/>
  <c r="V84" i="8"/>
  <c r="V90" i="8"/>
  <c r="V76" i="8"/>
  <c r="V47" i="8"/>
  <c r="V16" i="8"/>
  <c r="V114" i="8" s="1"/>
  <c r="V65" i="8"/>
  <c r="V33" i="8"/>
  <c r="V100" i="8"/>
  <c r="V80" i="8"/>
  <c r="V55" i="8"/>
  <c r="V25" i="8"/>
  <c r="V107" i="8"/>
  <c r="G107" i="8"/>
  <c r="S100" i="8"/>
  <c r="S80" i="8"/>
  <c r="S55" i="8"/>
  <c r="S25" i="8"/>
  <c r="S107" i="8"/>
  <c r="S84" i="8"/>
  <c r="S65" i="8"/>
  <c r="S33" i="8"/>
  <c r="S87" i="8"/>
  <c r="S71" i="8"/>
  <c r="S38" i="8"/>
  <c r="S90" i="8"/>
  <c r="S76" i="8"/>
  <c r="S47" i="8"/>
  <c r="S16" i="8"/>
  <c r="S114" i="8" s="1"/>
  <c r="I107" i="8"/>
  <c r="U107" i="8"/>
  <c r="U84" i="8"/>
  <c r="U65" i="8"/>
  <c r="U33" i="8"/>
  <c r="U87" i="8"/>
  <c r="U71" i="8"/>
  <c r="U38" i="8"/>
  <c r="U90" i="8"/>
  <c r="U76" i="8"/>
  <c r="U47" i="8"/>
  <c r="U16" i="8"/>
  <c r="U114" i="8" s="1"/>
  <c r="U100" i="8"/>
  <c r="U80" i="8"/>
  <c r="U55" i="8"/>
  <c r="U25" i="8"/>
  <c r="F107" i="8"/>
  <c r="R76" i="8"/>
  <c r="R100" i="8"/>
  <c r="R80" i="8"/>
  <c r="R55" i="8"/>
  <c r="R25" i="8"/>
  <c r="R47" i="8"/>
  <c r="R107" i="8"/>
  <c r="R84" i="8"/>
  <c r="R65" i="8"/>
  <c r="R33" i="8"/>
  <c r="R90" i="8"/>
  <c r="R87" i="8"/>
  <c r="R71" i="8"/>
  <c r="R38" i="8"/>
  <c r="R16" i="8"/>
  <c r="R114" i="8" s="1"/>
  <c r="H107" i="8"/>
  <c r="T25" i="8"/>
  <c r="T107" i="8"/>
  <c r="T84" i="8"/>
  <c r="T65" i="8"/>
  <c r="T33" i="8"/>
  <c r="T80" i="8"/>
  <c r="T55" i="8"/>
  <c r="T87" i="8"/>
  <c r="T71" i="8"/>
  <c r="T38" i="8"/>
  <c r="T100" i="8"/>
  <c r="T90" i="8"/>
  <c r="T76" i="8"/>
  <c r="T47" i="8"/>
  <c r="T16" i="8"/>
  <c r="T114" i="8" s="1"/>
  <c r="G8" i="3"/>
  <c r="H10" i="3"/>
  <c r="H33" i="3" s="1"/>
  <c r="G33" i="3"/>
  <c r="L10" i="3"/>
  <c r="L33" i="3" s="1"/>
  <c r="K10" i="3"/>
  <c r="K33" i="3" s="1"/>
  <c r="I10" i="3"/>
  <c r="I33" i="3" s="1"/>
  <c r="J10" i="3"/>
  <c r="J33" i="3" s="1"/>
  <c r="J87" i="8"/>
  <c r="J71" i="8"/>
  <c r="J38" i="8"/>
  <c r="J90" i="8"/>
  <c r="J76" i="8"/>
  <c r="J47" i="8"/>
  <c r="J100" i="8"/>
  <c r="J80" i="8"/>
  <c r="J55" i="8"/>
  <c r="J25" i="8"/>
  <c r="J84" i="8"/>
  <c r="J65" i="8"/>
  <c r="J33" i="8"/>
  <c r="F100" i="8"/>
  <c r="F80" i="8"/>
  <c r="F55" i="8"/>
  <c r="F25" i="8"/>
  <c r="F84" i="8"/>
  <c r="F65" i="8"/>
  <c r="F33" i="8"/>
  <c r="F87" i="8"/>
  <c r="F71" i="8"/>
  <c r="F38" i="8"/>
  <c r="F90" i="8"/>
  <c r="F76" i="8"/>
  <c r="F47" i="8"/>
  <c r="G100" i="8"/>
  <c r="G80" i="8"/>
  <c r="G55" i="8"/>
  <c r="G25" i="8"/>
  <c r="G84" i="8"/>
  <c r="G65" i="8"/>
  <c r="G33" i="8"/>
  <c r="G76" i="8"/>
  <c r="G47" i="8"/>
  <c r="G87" i="8"/>
  <c r="G71" i="8"/>
  <c r="G38" i="8"/>
  <c r="G90" i="8"/>
  <c r="I90" i="8"/>
  <c r="I76" i="8"/>
  <c r="I47" i="8"/>
  <c r="I38" i="8"/>
  <c r="I100" i="8"/>
  <c r="I80" i="8"/>
  <c r="I55" i="8"/>
  <c r="I25" i="8"/>
  <c r="I71" i="8"/>
  <c r="I84" i="8"/>
  <c r="I65" i="8"/>
  <c r="I33" i="8"/>
  <c r="I87" i="8"/>
  <c r="H90" i="8"/>
  <c r="H76" i="8"/>
  <c r="H47" i="8"/>
  <c r="H100" i="8"/>
  <c r="H80" i="8"/>
  <c r="H55" i="8"/>
  <c r="H25" i="8"/>
  <c r="H84" i="8"/>
  <c r="H65" i="8"/>
  <c r="H33" i="8"/>
  <c r="H87" i="8"/>
  <c r="H71" i="8"/>
  <c r="H38" i="8"/>
  <c r="C162" i="15"/>
  <c r="G9" i="3"/>
  <c r="G20" i="3"/>
  <c r="Z16" i="6" l="1"/>
  <c r="AF15" i="6"/>
  <c r="C404" i="15"/>
  <c r="D34" i="3"/>
  <c r="J38" i="3"/>
  <c r="H82" i="8" s="1"/>
  <c r="J37" i="3"/>
  <c r="H37" i="3"/>
  <c r="H38" i="3"/>
  <c r="F82" i="8" s="1"/>
  <c r="I38" i="3"/>
  <c r="G82" i="8" s="1"/>
  <c r="I37" i="3"/>
  <c r="G38" i="3"/>
  <c r="E82" i="8" s="1"/>
  <c r="G37" i="3"/>
  <c r="K38" i="3"/>
  <c r="I82" i="8" s="1"/>
  <c r="K37" i="3"/>
  <c r="L37" i="3"/>
  <c r="L38" i="3"/>
  <c r="J82" i="8" s="1"/>
  <c r="C422" i="15"/>
  <c r="G109" i="3"/>
  <c r="E85" i="8" s="1"/>
  <c r="Q85" i="8" s="1"/>
  <c r="C34" i="1" s="1"/>
  <c r="Y5" i="3"/>
  <c r="C216" i="15"/>
  <c r="O23" i="3"/>
  <c r="O22" i="3"/>
  <c r="O24" i="3"/>
  <c r="G79" i="3"/>
  <c r="G104" i="3"/>
  <c r="E81" i="8" s="1"/>
  <c r="Q81" i="8" s="1"/>
  <c r="C377" i="15"/>
  <c r="C455" i="15"/>
  <c r="C350" i="15"/>
  <c r="C276" i="15"/>
  <c r="C54" i="15"/>
  <c r="C464" i="15"/>
  <c r="C367" i="15"/>
  <c r="C254" i="15"/>
  <c r="C136" i="15"/>
  <c r="C142" i="15"/>
  <c r="C295" i="15"/>
  <c r="C72" i="15"/>
  <c r="C199" i="15"/>
  <c r="C283" i="15"/>
  <c r="C29" i="15"/>
  <c r="C313" i="15"/>
  <c r="C397" i="15"/>
  <c r="C153" i="15"/>
  <c r="C123" i="15"/>
  <c r="C166" i="15"/>
  <c r="C146" i="15"/>
  <c r="C441" i="15"/>
  <c r="C336" i="15"/>
  <c r="C269" i="15"/>
  <c r="C418" i="15"/>
  <c r="C131" i="15"/>
  <c r="C417" i="15"/>
  <c r="C411" i="15"/>
  <c r="C344" i="15"/>
  <c r="C115" i="15"/>
  <c r="C130" i="15"/>
  <c r="C290" i="15"/>
  <c r="C64" i="15"/>
  <c r="C480" i="15"/>
  <c r="J480" i="15" s="1"/>
  <c r="C431" i="15"/>
  <c r="C263" i="15"/>
  <c r="C486" i="15"/>
  <c r="J486" i="15" s="1"/>
  <c r="C318" i="15"/>
  <c r="C157" i="15"/>
  <c r="C365" i="15"/>
  <c r="C19" i="15"/>
  <c r="C244" i="15"/>
  <c r="C379" i="15"/>
  <c r="C104" i="15"/>
  <c r="C258" i="15"/>
  <c r="C37" i="15"/>
  <c r="C149" i="15"/>
  <c r="C35" i="15"/>
  <c r="E68" i="3"/>
  <c r="H68" i="3" s="1"/>
  <c r="O68" i="3" s="1"/>
  <c r="C369" i="15"/>
  <c r="C225" i="15"/>
  <c r="C328" i="15"/>
  <c r="C305" i="15"/>
  <c r="C161" i="15"/>
  <c r="C329" i="15"/>
  <c r="C264" i="15"/>
  <c r="C423" i="15"/>
  <c r="C239" i="15"/>
  <c r="C400" i="15"/>
  <c r="C478" i="15"/>
  <c r="C294" i="15"/>
  <c r="C38" i="15"/>
  <c r="C333" i="15"/>
  <c r="C468" i="15"/>
  <c r="C212" i="15"/>
  <c r="C347" i="15"/>
  <c r="C482" i="15"/>
  <c r="J482" i="15" s="1"/>
  <c r="C226" i="15"/>
  <c r="C90" i="15"/>
  <c r="C60" i="15"/>
  <c r="C87" i="15"/>
  <c r="G83" i="3"/>
  <c r="G84" i="3" s="1"/>
  <c r="C91" i="15"/>
  <c r="C345" i="15"/>
  <c r="C265" i="15"/>
  <c r="C232" i="15"/>
  <c r="C391" i="15"/>
  <c r="C231" i="15"/>
  <c r="C352" i="15"/>
  <c r="C446" i="15"/>
  <c r="C286" i="15"/>
  <c r="C69" i="15"/>
  <c r="C301" i="15"/>
  <c r="C436" i="15"/>
  <c r="C180" i="15"/>
  <c r="C315" i="15"/>
  <c r="C450" i="15"/>
  <c r="C194" i="15"/>
  <c r="C66" i="15"/>
  <c r="C43" i="15"/>
  <c r="C297" i="15"/>
  <c r="C481" i="15"/>
  <c r="J481" i="15" s="1"/>
  <c r="C257" i="15"/>
  <c r="C145" i="15"/>
  <c r="C359" i="15"/>
  <c r="C175" i="15"/>
  <c r="C272" i="15"/>
  <c r="C414" i="15"/>
  <c r="C230" i="15"/>
  <c r="C461" i="15"/>
  <c r="C237" i="15"/>
  <c r="C372" i="15"/>
  <c r="C251" i="15"/>
  <c r="C386" i="15"/>
  <c r="C46" i="15"/>
  <c r="C56" i="15"/>
  <c r="C76" i="15"/>
  <c r="C122" i="15"/>
  <c r="C233" i="15"/>
  <c r="C273" i="15"/>
  <c r="C193" i="15"/>
  <c r="C327" i="15"/>
  <c r="C167" i="15"/>
  <c r="C208" i="15"/>
  <c r="C382" i="15"/>
  <c r="C222" i="15"/>
  <c r="C437" i="15"/>
  <c r="C205" i="15"/>
  <c r="C340" i="15"/>
  <c r="C475" i="15"/>
  <c r="C219" i="15"/>
  <c r="C354" i="15"/>
  <c r="C113" i="15"/>
  <c r="C105" i="15"/>
  <c r="C472" i="15"/>
  <c r="C457" i="15"/>
  <c r="C440" i="15"/>
  <c r="C392" i="15"/>
  <c r="C487" i="15"/>
  <c r="J487" i="15" s="1"/>
  <c r="C303" i="15"/>
  <c r="C52" i="15"/>
  <c r="C192" i="15"/>
  <c r="C358" i="15"/>
  <c r="C190" i="15"/>
  <c r="C429" i="15"/>
  <c r="C173" i="15"/>
  <c r="C308" i="15"/>
  <c r="C443" i="15"/>
  <c r="C187" i="15"/>
  <c r="C322" i="15"/>
  <c r="C135" i="15"/>
  <c r="C93" i="15"/>
  <c r="C132" i="15"/>
  <c r="C86" i="15"/>
  <c r="C249" i="15"/>
  <c r="C425" i="15"/>
  <c r="C353" i="15"/>
  <c r="C281" i="15"/>
  <c r="C209" i="15"/>
  <c r="C448" i="15"/>
  <c r="C385" i="15"/>
  <c r="C376" i="15"/>
  <c r="C248" i="15"/>
  <c r="C447" i="15"/>
  <c r="C383" i="15"/>
  <c r="C319" i="15"/>
  <c r="C255" i="15"/>
  <c r="C191" i="15"/>
  <c r="C41" i="15"/>
  <c r="C384" i="15"/>
  <c r="C256" i="15"/>
  <c r="C21" i="15"/>
  <c r="C438" i="15"/>
  <c r="C374" i="15"/>
  <c r="C310" i="15"/>
  <c r="C246" i="15"/>
  <c r="C182" i="15"/>
  <c r="C97" i="15"/>
  <c r="C453" i="15"/>
  <c r="C389" i="15"/>
  <c r="C325" i="15"/>
  <c r="C261" i="15"/>
  <c r="C197" i="15"/>
  <c r="C121" i="15"/>
  <c r="C460" i="15"/>
  <c r="C396" i="15"/>
  <c r="C332" i="15"/>
  <c r="C268" i="15"/>
  <c r="C204" i="15"/>
  <c r="C57" i="15"/>
  <c r="C467" i="15"/>
  <c r="C403" i="15"/>
  <c r="C339" i="15"/>
  <c r="C275" i="15"/>
  <c r="C211" i="15"/>
  <c r="C17" i="15"/>
  <c r="C474" i="15"/>
  <c r="C410" i="15"/>
  <c r="C346" i="15"/>
  <c r="C282" i="15"/>
  <c r="C218" i="15"/>
  <c r="C152" i="15"/>
  <c r="C159" i="15"/>
  <c r="C50" i="15"/>
  <c r="C85" i="15"/>
  <c r="C134" i="15"/>
  <c r="C107" i="15"/>
  <c r="C65" i="15"/>
  <c r="C24" i="15"/>
  <c r="C156" i="15"/>
  <c r="C48" i="15"/>
  <c r="C83" i="15"/>
  <c r="C100" i="15"/>
  <c r="G74" i="3"/>
  <c r="G75" i="3" s="1"/>
  <c r="C433" i="15"/>
  <c r="C361" i="15"/>
  <c r="C289" i="15"/>
  <c r="C217" i="15"/>
  <c r="C15" i="15"/>
  <c r="C393" i="15"/>
  <c r="C321" i="15"/>
  <c r="C360" i="15"/>
  <c r="C240" i="15"/>
  <c r="C99" i="15"/>
  <c r="C439" i="15"/>
  <c r="C375" i="15"/>
  <c r="C311" i="15"/>
  <c r="C247" i="15"/>
  <c r="C183" i="15"/>
  <c r="C98" i="15"/>
  <c r="C368" i="15"/>
  <c r="C224" i="15"/>
  <c r="C430" i="15"/>
  <c r="C366" i="15"/>
  <c r="C302" i="15"/>
  <c r="C238" i="15"/>
  <c r="C174" i="15"/>
  <c r="C20" i="15"/>
  <c r="J20" i="15" s="1"/>
  <c r="C445" i="15"/>
  <c r="C381" i="15"/>
  <c r="C317" i="15"/>
  <c r="C253" i="15"/>
  <c r="C189" i="15"/>
  <c r="C109" i="15"/>
  <c r="C452" i="15"/>
  <c r="C388" i="15"/>
  <c r="C324" i="15"/>
  <c r="C260" i="15"/>
  <c r="C196" i="15"/>
  <c r="C47" i="15"/>
  <c r="C459" i="15"/>
  <c r="C395" i="15"/>
  <c r="C331" i="15"/>
  <c r="C267" i="15"/>
  <c r="C203" i="15"/>
  <c r="C129" i="15"/>
  <c r="C466" i="15"/>
  <c r="C402" i="15"/>
  <c r="C338" i="15"/>
  <c r="C274" i="15"/>
  <c r="C210" i="15"/>
  <c r="C16" i="15"/>
  <c r="C151" i="15"/>
  <c r="C45" i="15"/>
  <c r="C78" i="15"/>
  <c r="C40" i="15"/>
  <c r="C103" i="15"/>
  <c r="C62" i="15"/>
  <c r="C53" i="15"/>
  <c r="C88" i="15"/>
  <c r="C148" i="15"/>
  <c r="C42" i="15"/>
  <c r="C75" i="15"/>
  <c r="C58" i="15"/>
  <c r="C95" i="15"/>
  <c r="E52" i="3"/>
  <c r="L52" i="3" s="1"/>
  <c r="S52" i="3" s="1"/>
  <c r="Q5" i="3"/>
  <c r="Q13" i="3" s="1"/>
  <c r="C373" i="15"/>
  <c r="C309" i="15"/>
  <c r="C245" i="15"/>
  <c r="C181" i="15"/>
  <c r="C94" i="15"/>
  <c r="C444" i="15"/>
  <c r="C380" i="15"/>
  <c r="C316" i="15"/>
  <c r="C252" i="15"/>
  <c r="C188" i="15"/>
  <c r="C108" i="15"/>
  <c r="C451" i="15"/>
  <c r="C387" i="15"/>
  <c r="C323" i="15"/>
  <c r="C259" i="15"/>
  <c r="C195" i="15"/>
  <c r="C118" i="15"/>
  <c r="C458" i="15"/>
  <c r="C394" i="15"/>
  <c r="C330" i="15"/>
  <c r="C266" i="15"/>
  <c r="C202" i="15"/>
  <c r="C126" i="15"/>
  <c r="C143" i="15"/>
  <c r="C114" i="15"/>
  <c r="C96" i="15"/>
  <c r="C49" i="15"/>
  <c r="C84" i="15"/>
  <c r="C140" i="15"/>
  <c r="C111" i="15"/>
  <c r="C71" i="15"/>
  <c r="C55" i="15"/>
  <c r="C22" i="15"/>
  <c r="E42" i="3"/>
  <c r="J42" i="3" s="1"/>
  <c r="T39" i="8" s="1"/>
  <c r="Z20" i="17" s="1"/>
  <c r="C241" i="15"/>
  <c r="C169" i="15"/>
  <c r="C449" i="15"/>
  <c r="C185" i="15"/>
  <c r="C201" i="15"/>
  <c r="C116" i="15"/>
  <c r="C312" i="15"/>
  <c r="C200" i="15"/>
  <c r="C479" i="15"/>
  <c r="C415" i="15"/>
  <c r="C351" i="15"/>
  <c r="C287" i="15"/>
  <c r="C223" i="15"/>
  <c r="C158" i="15"/>
  <c r="C320" i="15"/>
  <c r="C176" i="15"/>
  <c r="C470" i="15"/>
  <c r="C406" i="15"/>
  <c r="C342" i="15"/>
  <c r="C278" i="15"/>
  <c r="C214" i="15"/>
  <c r="C138" i="15"/>
  <c r="C485" i="15"/>
  <c r="J485" i="15" s="1"/>
  <c r="C421" i="15"/>
  <c r="C357" i="15"/>
  <c r="C293" i="15"/>
  <c r="C229" i="15"/>
  <c r="C165" i="15"/>
  <c r="C68" i="15"/>
  <c r="C428" i="15"/>
  <c r="C364" i="15"/>
  <c r="C300" i="15"/>
  <c r="C236" i="15"/>
  <c r="C172" i="15"/>
  <c r="C81" i="15"/>
  <c r="C435" i="15"/>
  <c r="C371" i="15"/>
  <c r="C307" i="15"/>
  <c r="C243" i="15"/>
  <c r="C179" i="15"/>
  <c r="C27" i="15"/>
  <c r="C442" i="15"/>
  <c r="C378" i="15"/>
  <c r="C314" i="15"/>
  <c r="C250" i="15"/>
  <c r="C186" i="15"/>
  <c r="C34" i="15"/>
  <c r="C14" i="15"/>
  <c r="C32" i="15"/>
  <c r="C124" i="15"/>
  <c r="C89" i="15"/>
  <c r="C141" i="15"/>
  <c r="C112" i="15"/>
  <c r="C101" i="15"/>
  <c r="C61" i="15"/>
  <c r="C119" i="15"/>
  <c r="C82" i="15"/>
  <c r="E63" i="3"/>
  <c r="G63" i="3" s="1"/>
  <c r="G64" i="3" s="1"/>
  <c r="C177" i="15"/>
  <c r="C73" i="15"/>
  <c r="C456" i="15"/>
  <c r="C401" i="15"/>
  <c r="C33" i="15"/>
  <c r="C125" i="15"/>
  <c r="C424" i="15"/>
  <c r="C296" i="15"/>
  <c r="C184" i="15"/>
  <c r="C471" i="15"/>
  <c r="C407" i="15"/>
  <c r="C343" i="15"/>
  <c r="C279" i="15"/>
  <c r="C215" i="15"/>
  <c r="C144" i="15"/>
  <c r="C432" i="15"/>
  <c r="C304" i="15"/>
  <c r="C160" i="15"/>
  <c r="C462" i="15"/>
  <c r="C398" i="15"/>
  <c r="C334" i="15"/>
  <c r="C270" i="15"/>
  <c r="C206" i="15"/>
  <c r="C36" i="15"/>
  <c r="C477" i="15"/>
  <c r="C413" i="15"/>
  <c r="C349" i="15"/>
  <c r="C285" i="15"/>
  <c r="C221" i="15"/>
  <c r="C155" i="15"/>
  <c r="C484" i="15"/>
  <c r="J484" i="15" s="1"/>
  <c r="C420" i="15"/>
  <c r="C356" i="15"/>
  <c r="C292" i="15"/>
  <c r="C228" i="15"/>
  <c r="C164" i="15"/>
  <c r="C67" i="15"/>
  <c r="C427" i="15"/>
  <c r="C363" i="15"/>
  <c r="C299" i="15"/>
  <c r="C235" i="15"/>
  <c r="C171" i="15"/>
  <c r="C80" i="15"/>
  <c r="C434" i="15"/>
  <c r="C370" i="15"/>
  <c r="C306" i="15"/>
  <c r="C242" i="15"/>
  <c r="C178" i="15"/>
  <c r="C92" i="15"/>
  <c r="C25" i="15"/>
  <c r="C30" i="15"/>
  <c r="C31" i="15"/>
  <c r="C120" i="15"/>
  <c r="C18" i="15"/>
  <c r="C133" i="15"/>
  <c r="C106" i="15"/>
  <c r="C59" i="15"/>
  <c r="C28" i="15"/>
  <c r="C147" i="15"/>
  <c r="C117" i="15"/>
  <c r="C74" i="15"/>
  <c r="E47" i="3"/>
  <c r="G47" i="3" s="1"/>
  <c r="N47" i="3" s="1"/>
  <c r="C409" i="15"/>
  <c r="C337" i="15"/>
  <c r="C465" i="15"/>
  <c r="C473" i="15"/>
  <c r="C408" i="15"/>
  <c r="C280" i="15"/>
  <c r="C168" i="15"/>
  <c r="C463" i="15"/>
  <c r="C399" i="15"/>
  <c r="C335" i="15"/>
  <c r="C271" i="15"/>
  <c r="C207" i="15"/>
  <c r="C416" i="15"/>
  <c r="C288" i="15"/>
  <c r="C454" i="15"/>
  <c r="C390" i="15"/>
  <c r="C326" i="15"/>
  <c r="C262" i="15"/>
  <c r="C198" i="15"/>
  <c r="C51" i="15"/>
  <c r="C469" i="15"/>
  <c r="C405" i="15"/>
  <c r="C341" i="15"/>
  <c r="C277" i="15"/>
  <c r="C213" i="15"/>
  <c r="C137" i="15"/>
  <c r="C476" i="15"/>
  <c r="C412" i="15"/>
  <c r="C348" i="15"/>
  <c r="C284" i="15"/>
  <c r="C220" i="15"/>
  <c r="C154" i="15"/>
  <c r="C483" i="15"/>
  <c r="J483" i="15" s="1"/>
  <c r="C419" i="15"/>
  <c r="C355" i="15"/>
  <c r="C291" i="15"/>
  <c r="C227" i="15"/>
  <c r="C163" i="15"/>
  <c r="C63" i="15"/>
  <c r="C426" i="15"/>
  <c r="C362" i="15"/>
  <c r="C298" i="15"/>
  <c r="C234" i="15"/>
  <c r="C170" i="15"/>
  <c r="C79" i="15"/>
  <c r="C128" i="15"/>
  <c r="C26" i="15"/>
  <c r="C150" i="15"/>
  <c r="C44" i="15"/>
  <c r="C77" i="15"/>
  <c r="C39" i="15"/>
  <c r="C102" i="15"/>
  <c r="C127" i="15"/>
  <c r="C23" i="15"/>
  <c r="C139" i="15"/>
  <c r="C110" i="15"/>
  <c r="C70" i="15"/>
  <c r="G36" i="3"/>
  <c r="Q23" i="3"/>
  <c r="Q24" i="3"/>
  <c r="I36" i="3"/>
  <c r="L36" i="3"/>
  <c r="H9" i="3"/>
  <c r="H109" i="3" s="1"/>
  <c r="H8" i="3"/>
  <c r="Z5" i="3" s="1"/>
  <c r="L9" i="3"/>
  <c r="L8" i="3"/>
  <c r="K9" i="3"/>
  <c r="K8" i="3"/>
  <c r="AC5" i="3" s="1"/>
  <c r="J9" i="3"/>
  <c r="J8" i="3"/>
  <c r="AB5" i="3" s="1"/>
  <c r="I9" i="3"/>
  <c r="I8" i="3"/>
  <c r="AA5" i="3" s="1"/>
  <c r="L20" i="3"/>
  <c r="H20" i="3"/>
  <c r="I20" i="3"/>
  <c r="J20" i="3"/>
  <c r="K20" i="3"/>
  <c r="Z17" i="6" l="1"/>
  <c r="AF16" i="6"/>
  <c r="G105" i="3"/>
  <c r="G107" i="3" s="1"/>
  <c r="Q82" i="8"/>
  <c r="W47" i="17" s="1"/>
  <c r="S82" i="8"/>
  <c r="I105" i="3"/>
  <c r="L105" i="3"/>
  <c r="V82" i="8"/>
  <c r="R82" i="8"/>
  <c r="H105" i="3"/>
  <c r="AD5" i="3"/>
  <c r="L109" i="3"/>
  <c r="J85" i="8" s="1"/>
  <c r="V85" i="8" s="1"/>
  <c r="H34" i="1" s="1"/>
  <c r="L104" i="3"/>
  <c r="K105" i="3"/>
  <c r="U82" i="8"/>
  <c r="T82" i="8"/>
  <c r="J105" i="3"/>
  <c r="J68" i="3"/>
  <c r="Q68" i="3" s="1"/>
  <c r="G68" i="3"/>
  <c r="G69" i="3" s="1"/>
  <c r="G70" i="3" s="1"/>
  <c r="N23" i="3"/>
  <c r="E23" i="3" s="1"/>
  <c r="L23" i="3" s="1"/>
  <c r="N22" i="3"/>
  <c r="E22" i="3" s="1"/>
  <c r="Q22" i="3" s="1"/>
  <c r="N24" i="3"/>
  <c r="E24" i="3" s="1"/>
  <c r="N14" i="3"/>
  <c r="E14" i="3" s="1"/>
  <c r="P19" i="8" s="1"/>
  <c r="N12" i="3"/>
  <c r="E12" i="3" s="1"/>
  <c r="N15" i="3"/>
  <c r="E15" i="3" s="1"/>
  <c r="N13" i="3"/>
  <c r="E13" i="3" s="1"/>
  <c r="J13" i="3" s="1"/>
  <c r="L68" i="3"/>
  <c r="G80" i="3"/>
  <c r="Q59" i="8"/>
  <c r="Q60" i="8" s="1"/>
  <c r="H104" i="3"/>
  <c r="F85" i="8"/>
  <c r="R85" i="8" s="1"/>
  <c r="D34" i="1" s="1"/>
  <c r="J109" i="3"/>
  <c r="H85" i="8" s="1"/>
  <c r="T85" i="8" s="1"/>
  <c r="F34" i="1" s="1"/>
  <c r="J104" i="3"/>
  <c r="K104" i="3"/>
  <c r="K109" i="3"/>
  <c r="I85" i="8" s="1"/>
  <c r="U85" i="8" s="1"/>
  <c r="G34" i="1" s="1"/>
  <c r="I109" i="3"/>
  <c r="G85" i="8" s="1"/>
  <c r="S85" i="8" s="1"/>
  <c r="E34" i="1" s="1"/>
  <c r="I104" i="3"/>
  <c r="H42" i="3"/>
  <c r="R39" i="8" s="1"/>
  <c r="X20" i="17" s="1"/>
  <c r="I42" i="3"/>
  <c r="S39" i="8" s="1"/>
  <c r="Y20" i="17" s="1"/>
  <c r="K68" i="3"/>
  <c r="I68" i="3"/>
  <c r="C39" i="8"/>
  <c r="K42" i="3"/>
  <c r="U39" i="8" s="1"/>
  <c r="AA20" i="17" s="1"/>
  <c r="J52" i="3"/>
  <c r="G42" i="3"/>
  <c r="Q39" i="8" s="1"/>
  <c r="W20" i="17" s="1"/>
  <c r="V41" i="8"/>
  <c r="V49" i="8"/>
  <c r="L42" i="3"/>
  <c r="V39" i="8" s="1"/>
  <c r="AB20" i="17" s="1"/>
  <c r="Q48" i="8"/>
  <c r="C40" i="8"/>
  <c r="C48" i="8" s="1"/>
  <c r="K47" i="3"/>
  <c r="G14" i="3"/>
  <c r="Q19" i="8" s="1"/>
  <c r="W10" i="17" s="1"/>
  <c r="I47" i="3"/>
  <c r="J47" i="3"/>
  <c r="L63" i="3"/>
  <c r="V48" i="8" s="1"/>
  <c r="H47" i="3"/>
  <c r="K63" i="3"/>
  <c r="U48" i="8" s="1"/>
  <c r="H63" i="3"/>
  <c r="R48" i="8" s="1"/>
  <c r="G48" i="3"/>
  <c r="G49" i="3" s="1"/>
  <c r="Q40" i="8"/>
  <c r="L47" i="3"/>
  <c r="Q12" i="3"/>
  <c r="C41" i="8"/>
  <c r="C49" i="8" s="1"/>
  <c r="K52" i="3"/>
  <c r="Q11" i="3"/>
  <c r="I52" i="3"/>
  <c r="J63" i="3"/>
  <c r="G52" i="3"/>
  <c r="Q6" i="3"/>
  <c r="H52" i="3"/>
  <c r="I63" i="3"/>
  <c r="Q9" i="3"/>
  <c r="Q8" i="3"/>
  <c r="Q10" i="3"/>
  <c r="Q7" i="3"/>
  <c r="K36" i="3"/>
  <c r="H69" i="3"/>
  <c r="H70" i="3" s="1"/>
  <c r="U5" i="3"/>
  <c r="K83" i="3"/>
  <c r="K84" i="3" s="1"/>
  <c r="K79" i="3"/>
  <c r="K74" i="3"/>
  <c r="K75" i="3" s="1"/>
  <c r="T5" i="3"/>
  <c r="J79" i="3"/>
  <c r="J83" i="3"/>
  <c r="J84" i="3" s="1"/>
  <c r="J74" i="3"/>
  <c r="J75" i="3" s="1"/>
  <c r="V5" i="3"/>
  <c r="L83" i="3"/>
  <c r="L84" i="3" s="1"/>
  <c r="L79" i="3"/>
  <c r="L74" i="3"/>
  <c r="L75" i="3" s="1"/>
  <c r="S5" i="3"/>
  <c r="I79" i="3"/>
  <c r="I83" i="3"/>
  <c r="I84" i="3" s="1"/>
  <c r="I74" i="3"/>
  <c r="I75" i="3" s="1"/>
  <c r="R5" i="3"/>
  <c r="H83" i="3"/>
  <c r="H84" i="3" s="1"/>
  <c r="H79" i="3"/>
  <c r="H74" i="3"/>
  <c r="H75" i="3" s="1"/>
  <c r="J36" i="3"/>
  <c r="J43" i="3"/>
  <c r="H36" i="3"/>
  <c r="J58" i="3"/>
  <c r="J59" i="3" s="1"/>
  <c r="K58" i="3"/>
  <c r="K59" i="3" s="1"/>
  <c r="I58" i="3"/>
  <c r="I59" i="3" s="1"/>
  <c r="G58" i="3"/>
  <c r="G59" i="3" s="1"/>
  <c r="L58" i="3"/>
  <c r="L59" i="3" s="1"/>
  <c r="H58" i="3"/>
  <c r="H59" i="3" s="1"/>
  <c r="L53" i="3"/>
  <c r="L54" i="3" s="1"/>
  <c r="Z18" i="6" l="1"/>
  <c r="AF17" i="6"/>
  <c r="B34" i="1"/>
  <c r="Q7" i="8"/>
  <c r="C39" i="1"/>
  <c r="G81" i="8"/>
  <c r="S81" i="8" s="1"/>
  <c r="I107" i="3"/>
  <c r="J81" i="8"/>
  <c r="V81" i="8" s="1"/>
  <c r="L107" i="3"/>
  <c r="H81" i="8"/>
  <c r="T81" i="8" s="1"/>
  <c r="J107" i="3"/>
  <c r="I81" i="8"/>
  <c r="U81" i="8" s="1"/>
  <c r="K107" i="3"/>
  <c r="G34" i="3"/>
  <c r="Q34" i="8" s="1"/>
  <c r="F81" i="8"/>
  <c r="R81" i="8" s="1"/>
  <c r="H107" i="3"/>
  <c r="K15" i="3"/>
  <c r="U20" i="8" s="1"/>
  <c r="AA11" i="17" s="1"/>
  <c r="G15" i="3"/>
  <c r="Q20" i="8" s="1"/>
  <c r="W11" i="17" s="1"/>
  <c r="J69" i="3"/>
  <c r="J70" i="3" s="1"/>
  <c r="N68" i="3"/>
  <c r="V40" i="8"/>
  <c r="AB22" i="17" s="1"/>
  <c r="S47" i="3"/>
  <c r="Q49" i="8"/>
  <c r="Q51" i="8" s="1"/>
  <c r="N52" i="3"/>
  <c r="T41" i="8"/>
  <c r="Q52" i="3"/>
  <c r="U40" i="8"/>
  <c r="R47" i="3"/>
  <c r="S40" i="8"/>
  <c r="P47" i="3"/>
  <c r="I69" i="3"/>
  <c r="I70" i="3" s="1"/>
  <c r="P68" i="3"/>
  <c r="U49" i="8"/>
  <c r="U51" i="8" s="1"/>
  <c r="R52" i="3"/>
  <c r="R40" i="8"/>
  <c r="O47" i="3"/>
  <c r="K69" i="3"/>
  <c r="K70" i="3" s="1"/>
  <c r="R68" i="3"/>
  <c r="I53" i="3"/>
  <c r="I54" i="3" s="1"/>
  <c r="P52" i="3"/>
  <c r="L69" i="3"/>
  <c r="L70" i="3" s="1"/>
  <c r="S68" i="3"/>
  <c r="G4" i="3"/>
  <c r="R49" i="8"/>
  <c r="R51" i="8" s="1"/>
  <c r="O52" i="3"/>
  <c r="T40" i="8"/>
  <c r="Q47" i="3"/>
  <c r="T18" i="8"/>
  <c r="Z9" i="17" s="1"/>
  <c r="J23" i="3"/>
  <c r="T27" i="8" s="1"/>
  <c r="H23" i="3"/>
  <c r="R27" i="8" s="1"/>
  <c r="I23" i="3"/>
  <c r="S27" i="8" s="1"/>
  <c r="P27" i="8"/>
  <c r="G23" i="3"/>
  <c r="Q27" i="8" s="1"/>
  <c r="K23" i="3"/>
  <c r="U27" i="8" s="1"/>
  <c r="H34" i="3"/>
  <c r="R34" i="8" s="1"/>
  <c r="K34" i="3"/>
  <c r="U34" i="8" s="1"/>
  <c r="J34" i="3"/>
  <c r="T34" i="8" s="1"/>
  <c r="P28" i="8"/>
  <c r="H24" i="3"/>
  <c r="K24" i="3"/>
  <c r="G24" i="3"/>
  <c r="I24" i="3"/>
  <c r="L24" i="3"/>
  <c r="J24" i="3"/>
  <c r="I34" i="3"/>
  <c r="S34" i="8" s="1"/>
  <c r="L34" i="3"/>
  <c r="G13" i="3"/>
  <c r="Q18" i="8" s="1"/>
  <c r="W9" i="17" s="1"/>
  <c r="P18" i="8"/>
  <c r="L13" i="3"/>
  <c r="V18" i="8" s="1"/>
  <c r="AB9" i="17" s="1"/>
  <c r="K13" i="3"/>
  <c r="I15" i="3"/>
  <c r="I13" i="3"/>
  <c r="I43" i="3"/>
  <c r="I44" i="3" s="1"/>
  <c r="J14" i="3"/>
  <c r="H13" i="3"/>
  <c r="P20" i="8"/>
  <c r="I14" i="3"/>
  <c r="H14" i="3"/>
  <c r="R19" i="8" s="1"/>
  <c r="X10" i="17" s="1"/>
  <c r="L15" i="3"/>
  <c r="V20" i="8" s="1"/>
  <c r="AB11" i="17" s="1"/>
  <c r="H15" i="3"/>
  <c r="R20" i="8" s="1"/>
  <c r="X11" i="17" s="1"/>
  <c r="H43" i="3"/>
  <c r="H44" i="3" s="1"/>
  <c r="K14" i="3"/>
  <c r="J15" i="3"/>
  <c r="J53" i="3"/>
  <c r="J54" i="3" s="1"/>
  <c r="G43" i="3"/>
  <c r="G44" i="3" s="1"/>
  <c r="L14" i="3"/>
  <c r="V19" i="8" s="1"/>
  <c r="AB10" i="17" s="1"/>
  <c r="R59" i="8"/>
  <c r="R60" i="8" s="1"/>
  <c r="V59" i="8"/>
  <c r="V60" i="8" s="1"/>
  <c r="U59" i="8"/>
  <c r="U60" i="8" s="1"/>
  <c r="T59" i="8"/>
  <c r="T60" i="8" s="1"/>
  <c r="S59" i="8"/>
  <c r="S60" i="8" s="1"/>
  <c r="V51" i="8"/>
  <c r="K43" i="3"/>
  <c r="K44" i="3" s="1"/>
  <c r="T49" i="8"/>
  <c r="K80" i="3"/>
  <c r="I80" i="3"/>
  <c r="J80" i="3"/>
  <c r="H64" i="3"/>
  <c r="H65" i="3" s="1"/>
  <c r="K64" i="3"/>
  <c r="K65" i="3" s="1"/>
  <c r="H80" i="3"/>
  <c r="L80" i="3"/>
  <c r="L64" i="3"/>
  <c r="J48" i="3"/>
  <c r="J49" i="3" s="1"/>
  <c r="G65" i="3"/>
  <c r="Q52" i="8"/>
  <c r="J64" i="3"/>
  <c r="T48" i="8"/>
  <c r="L43" i="3"/>
  <c r="S41" i="8"/>
  <c r="S49" i="8"/>
  <c r="J44" i="3"/>
  <c r="K48" i="3"/>
  <c r="K49" i="3" s="1"/>
  <c r="I64" i="3"/>
  <c r="S48" i="8"/>
  <c r="I48" i="3"/>
  <c r="I49" i="3" s="1"/>
  <c r="H48" i="3"/>
  <c r="H49" i="3" s="1"/>
  <c r="L48" i="3"/>
  <c r="L49" i="3" s="1"/>
  <c r="H53" i="3"/>
  <c r="H54" i="3" s="1"/>
  <c r="R41" i="8"/>
  <c r="K53" i="3"/>
  <c r="K54" i="3" s="1"/>
  <c r="U41" i="8"/>
  <c r="G53" i="3"/>
  <c r="G54" i="3" s="1"/>
  <c r="Q41" i="8"/>
  <c r="Q43" i="8" s="1"/>
  <c r="L28" i="3"/>
  <c r="V27" i="8"/>
  <c r="S13" i="3"/>
  <c r="S8" i="3"/>
  <c r="S6" i="3"/>
  <c r="S10" i="3"/>
  <c r="S20" i="3" s="1"/>
  <c r="S12" i="3"/>
  <c r="S11" i="3"/>
  <c r="S9" i="3"/>
  <c r="S7" i="3"/>
  <c r="T13" i="3"/>
  <c r="T7" i="3"/>
  <c r="T9" i="3"/>
  <c r="T6" i="3"/>
  <c r="T11" i="3"/>
  <c r="T10" i="3"/>
  <c r="T20" i="3" s="1"/>
  <c r="T12" i="3"/>
  <c r="T8" i="3"/>
  <c r="U9" i="3"/>
  <c r="U8" i="3"/>
  <c r="U11" i="3"/>
  <c r="U13" i="3"/>
  <c r="U12" i="3"/>
  <c r="U7" i="3"/>
  <c r="U6" i="3"/>
  <c r="U10" i="3"/>
  <c r="U20" i="3" s="1"/>
  <c r="R12" i="3"/>
  <c r="R7" i="3"/>
  <c r="R10" i="3"/>
  <c r="R20" i="3" s="1"/>
  <c r="R13" i="3"/>
  <c r="R8" i="3"/>
  <c r="R6" i="3"/>
  <c r="R9" i="3"/>
  <c r="R11" i="3"/>
  <c r="V8" i="3"/>
  <c r="V6" i="3"/>
  <c r="V9" i="3"/>
  <c r="V12" i="3"/>
  <c r="V11" i="3"/>
  <c r="V13" i="3"/>
  <c r="V7" i="3"/>
  <c r="V10" i="3"/>
  <c r="V20" i="3" s="1"/>
  <c r="Z19" i="6" l="1"/>
  <c r="AF18" i="6"/>
  <c r="AB47" i="17"/>
  <c r="AB48" i="17" s="1"/>
  <c r="R7" i="8"/>
  <c r="X47" i="17"/>
  <c r="X48" i="17" s="1"/>
  <c r="Y47" i="17"/>
  <c r="Y48" i="17" s="1"/>
  <c r="S7" i="8"/>
  <c r="Z47" i="17"/>
  <c r="Z48" i="17" s="1"/>
  <c r="T7" i="8"/>
  <c r="AA47" i="17"/>
  <c r="AA48" i="17" s="1"/>
  <c r="AA19" i="17"/>
  <c r="Z19" i="17"/>
  <c r="Y19" i="17"/>
  <c r="X19" i="17"/>
  <c r="W19" i="17"/>
  <c r="G35" i="3"/>
  <c r="Q35" i="8" s="1"/>
  <c r="G39" i="1"/>
  <c r="F39" i="1"/>
  <c r="E39" i="1"/>
  <c r="H39" i="1"/>
  <c r="D39" i="1"/>
  <c r="T43" i="8"/>
  <c r="U43" i="8"/>
  <c r="S43" i="8"/>
  <c r="Q39" i="3"/>
  <c r="Z13" i="17" s="1"/>
  <c r="P39" i="3"/>
  <c r="Y13" i="17" s="1"/>
  <c r="S39" i="3"/>
  <c r="AB13" i="17" s="1"/>
  <c r="O39" i="3"/>
  <c r="X13" i="17" s="1"/>
  <c r="R43" i="8"/>
  <c r="N39" i="3"/>
  <c r="W13" i="17" s="1"/>
  <c r="R39" i="3"/>
  <c r="AA13" i="17" s="1"/>
  <c r="W53" i="17"/>
  <c r="C45" i="1"/>
  <c r="X22" i="17"/>
  <c r="AA22" i="17"/>
  <c r="V43" i="8"/>
  <c r="W22" i="17"/>
  <c r="Z22" i="17"/>
  <c r="Y22" i="17"/>
  <c r="T20" i="8"/>
  <c r="Z11" i="17" s="1"/>
  <c r="T19" i="8"/>
  <c r="Z10" i="17" s="1"/>
  <c r="S18" i="8"/>
  <c r="Y9" i="17" s="1"/>
  <c r="S20" i="8"/>
  <c r="Y11" i="17" s="1"/>
  <c r="U19" i="8"/>
  <c r="AA10" i="17" s="1"/>
  <c r="U18" i="8"/>
  <c r="AA9" i="17" s="1"/>
  <c r="S19" i="8"/>
  <c r="Y10" i="17" s="1"/>
  <c r="J28" i="3"/>
  <c r="R18" i="8"/>
  <c r="X9" i="17" s="1"/>
  <c r="K35" i="3"/>
  <c r="U35" i="8" s="1"/>
  <c r="U36" i="8" s="1"/>
  <c r="H35" i="3"/>
  <c r="R35" i="8" s="1"/>
  <c r="K28" i="3"/>
  <c r="H28" i="3"/>
  <c r="G28" i="3"/>
  <c r="S51" i="8"/>
  <c r="I28" i="3"/>
  <c r="M23" i="3"/>
  <c r="J35" i="3"/>
  <c r="T35" i="8" s="1"/>
  <c r="T36" i="8" s="1"/>
  <c r="S28" i="8"/>
  <c r="I29" i="3"/>
  <c r="H29" i="3"/>
  <c r="R28" i="8"/>
  <c r="Q28" i="8"/>
  <c r="G29" i="3"/>
  <c r="T28" i="8"/>
  <c r="J29" i="3"/>
  <c r="U28" i="8"/>
  <c r="K29" i="3"/>
  <c r="V28" i="8"/>
  <c r="L29" i="3"/>
  <c r="I35" i="3"/>
  <c r="S35" i="8" s="1"/>
  <c r="S36" i="8" s="1"/>
  <c r="V34" i="8"/>
  <c r="L35" i="3"/>
  <c r="V35" i="8" s="1"/>
  <c r="M13" i="3"/>
  <c r="M15" i="3"/>
  <c r="M14" i="3"/>
  <c r="U52" i="8"/>
  <c r="U53" i="8" s="1"/>
  <c r="T51" i="8"/>
  <c r="R52" i="8"/>
  <c r="R53" i="8" s="1"/>
  <c r="Q53" i="8"/>
  <c r="I65" i="3"/>
  <c r="S52" i="8"/>
  <c r="J65" i="3"/>
  <c r="T52" i="8"/>
  <c r="L65" i="3"/>
  <c r="V52" i="8"/>
  <c r="V53" i="8" s="1"/>
  <c r="T44" i="8"/>
  <c r="T45" i="8" s="1"/>
  <c r="R44" i="8"/>
  <c r="Q44" i="8"/>
  <c r="Q45" i="8" s="1"/>
  <c r="S44" i="8"/>
  <c r="L44" i="3"/>
  <c r="V44" i="8"/>
  <c r="U44" i="8"/>
  <c r="H4" i="3"/>
  <c r="K4" i="3"/>
  <c r="I4" i="3"/>
  <c r="L4" i="3"/>
  <c r="J4" i="3"/>
  <c r="Z20" i="6" l="1"/>
  <c r="AF19" i="6"/>
  <c r="AB19" i="17"/>
  <c r="R36" i="8"/>
  <c r="Q36" i="8"/>
  <c r="S45" i="8"/>
  <c r="R45" i="8"/>
  <c r="S53" i="8"/>
  <c r="U45" i="8"/>
  <c r="V45" i="8"/>
  <c r="G45" i="1"/>
  <c r="AA53" i="17"/>
  <c r="X53" i="17"/>
  <c r="D45" i="1"/>
  <c r="Y53" i="17"/>
  <c r="E45" i="1"/>
  <c r="F45" i="1"/>
  <c r="Z53" i="17"/>
  <c r="AB53" i="17"/>
  <c r="H45" i="1"/>
  <c r="V36" i="8"/>
  <c r="J30" i="3"/>
  <c r="B39" i="1"/>
  <c r="T53" i="8"/>
  <c r="I163" i="3"/>
  <c r="K142" i="3"/>
  <c r="U101" i="8" s="1"/>
  <c r="Z21" i="6" l="1"/>
  <c r="AF20" i="6"/>
  <c r="G35" i="1"/>
  <c r="K149" i="3"/>
  <c r="U108" i="8" s="1"/>
  <c r="U7" i="8" s="1"/>
  <c r="L142" i="3"/>
  <c r="V101" i="8" s="1"/>
  <c r="J163" i="3"/>
  <c r="Z22" i="6" l="1"/>
  <c r="AF21" i="6"/>
  <c r="H35" i="1"/>
  <c r="G40" i="1"/>
  <c r="K156" i="3"/>
  <c r="K163" i="3" s="1"/>
  <c r="L149" i="3"/>
  <c r="V108" i="8" s="1"/>
  <c r="V7" i="8" s="1"/>
  <c r="Z23" i="6" l="1"/>
  <c r="AF22" i="6"/>
  <c r="B35" i="1"/>
  <c r="H40" i="1"/>
  <c r="B40" i="1" s="1"/>
  <c r="L156" i="3"/>
  <c r="L163" i="3" s="1"/>
  <c r="P26" i="8"/>
  <c r="H22" i="3"/>
  <c r="R26" i="8" s="1"/>
  <c r="I22" i="3"/>
  <c r="I25" i="3" s="1"/>
  <c r="L22" i="3"/>
  <c r="L27" i="3" s="1"/>
  <c r="L30" i="3" s="1"/>
  <c r="J22" i="3"/>
  <c r="T26" i="8" s="1"/>
  <c r="K22" i="3"/>
  <c r="U26" i="8" s="1"/>
  <c r="G22" i="3"/>
  <c r="Q26" i="8" s="1"/>
  <c r="Z24" i="6" l="1"/>
  <c r="AF23" i="6"/>
  <c r="K25" i="3"/>
  <c r="U29" i="8" s="1"/>
  <c r="G19" i="1" s="1"/>
  <c r="J25" i="3"/>
  <c r="J26" i="3" s="1"/>
  <c r="T30" i="8" s="1"/>
  <c r="L25" i="3"/>
  <c r="V29" i="8" s="1"/>
  <c r="H19" i="1" s="1"/>
  <c r="I27" i="3"/>
  <c r="I30" i="3" s="1"/>
  <c r="I26" i="3" s="1"/>
  <c r="S30" i="8" s="1"/>
  <c r="H25" i="3"/>
  <c r="R29" i="8" s="1"/>
  <c r="D19" i="1" s="1"/>
  <c r="M22" i="3"/>
  <c r="S26" i="8"/>
  <c r="G25" i="3"/>
  <c r="V26" i="8"/>
  <c r="G27" i="3"/>
  <c r="G30" i="3" s="1"/>
  <c r="S29" i="8"/>
  <c r="E19" i="1" s="1"/>
  <c r="K27" i="3"/>
  <c r="K30" i="3" s="1"/>
  <c r="H27" i="3"/>
  <c r="H30" i="3" s="1"/>
  <c r="Z25" i="6" l="1"/>
  <c r="AF24" i="6"/>
  <c r="K26" i="3"/>
  <c r="U30" i="8" s="1"/>
  <c r="U31" i="8" s="1"/>
  <c r="X17" i="17"/>
  <c r="X23" i="17" s="1"/>
  <c r="Y17" i="17"/>
  <c r="Y23" i="17" s="1"/>
  <c r="AB17" i="17"/>
  <c r="AB23" i="17" s="1"/>
  <c r="AA17" i="17"/>
  <c r="AA23" i="17" s="1"/>
  <c r="T29" i="8"/>
  <c r="F19" i="1" s="1"/>
  <c r="L26" i="3"/>
  <c r="V30" i="8" s="1"/>
  <c r="V31" i="8" s="1"/>
  <c r="G26" i="3"/>
  <c r="Q30" i="8" s="1"/>
  <c r="H26" i="3"/>
  <c r="R30" i="8" s="1"/>
  <c r="R31" i="8" s="1"/>
  <c r="Q29" i="8"/>
  <c r="C19" i="1" s="1"/>
  <c r="S31" i="8"/>
  <c r="Z26" i="6" l="1"/>
  <c r="AF25" i="6"/>
  <c r="T31" i="8"/>
  <c r="Z17" i="17"/>
  <c r="Z23" i="17" s="1"/>
  <c r="W17" i="17"/>
  <c r="W23" i="17" s="1"/>
  <c r="Q31" i="8"/>
  <c r="P17" i="8"/>
  <c r="K12" i="3"/>
  <c r="L12" i="3"/>
  <c r="V17" i="8" s="1"/>
  <c r="AB8" i="17" s="1"/>
  <c r="AB14" i="17" s="1"/>
  <c r="AB25" i="17" s="1"/>
  <c r="I12" i="3"/>
  <c r="H12" i="3"/>
  <c r="J12" i="3"/>
  <c r="G12" i="3"/>
  <c r="Z27" i="6" l="1"/>
  <c r="AF26" i="6"/>
  <c r="U17" i="8"/>
  <c r="AA8" i="17" s="1"/>
  <c r="AA14" i="17" s="1"/>
  <c r="AA25" i="17" s="1"/>
  <c r="I16" i="3"/>
  <c r="T17" i="8"/>
  <c r="Z8" i="17" s="1"/>
  <c r="Z14" i="17" s="1"/>
  <c r="Z25" i="17" s="1"/>
  <c r="R17" i="8"/>
  <c r="X8" i="17" s="1"/>
  <c r="X14" i="17" s="1"/>
  <c r="X25" i="17" s="1"/>
  <c r="B19" i="1"/>
  <c r="M12" i="3"/>
  <c r="L16" i="3"/>
  <c r="L17" i="3" s="1"/>
  <c r="V22" i="8" s="1"/>
  <c r="H21" i="1" s="1"/>
  <c r="S17" i="8"/>
  <c r="Y8" i="17" s="1"/>
  <c r="Y14" i="17" s="1"/>
  <c r="Y25" i="17" s="1"/>
  <c r="J16" i="3"/>
  <c r="H16" i="3"/>
  <c r="H17" i="3" s="1"/>
  <c r="R22" i="8" s="1"/>
  <c r="D21" i="1" s="1"/>
  <c r="K16" i="3"/>
  <c r="Q17" i="8"/>
  <c r="W8" i="17" s="1"/>
  <c r="W14" i="17" s="1"/>
  <c r="W25" i="17" s="1"/>
  <c r="G16" i="3"/>
  <c r="Z28" i="6" l="1"/>
  <c r="AF28" i="6" s="1"/>
  <c r="AF27" i="6"/>
  <c r="X27" i="17"/>
  <c r="X29" i="17" s="1"/>
  <c r="X50" i="17" s="1"/>
  <c r="AB27" i="17"/>
  <c r="AB29" i="17" s="1"/>
  <c r="AB50" i="17" s="1"/>
  <c r="S21" i="8"/>
  <c r="E18" i="1" s="1"/>
  <c r="K17" i="3"/>
  <c r="U22" i="8" s="1"/>
  <c r="G21" i="1" s="1"/>
  <c r="J17" i="3"/>
  <c r="T22" i="8" s="1"/>
  <c r="F21" i="1" s="1"/>
  <c r="I17" i="3"/>
  <c r="S22" i="8" s="1"/>
  <c r="E21" i="1" s="1"/>
  <c r="T21" i="8"/>
  <c r="F18" i="1" s="1"/>
  <c r="R21" i="8"/>
  <c r="D18" i="1" s="1"/>
  <c r="U21" i="8"/>
  <c r="G18" i="1" s="1"/>
  <c r="V21" i="8"/>
  <c r="H18" i="1" s="1"/>
  <c r="M16" i="3"/>
  <c r="Q21" i="8"/>
  <c r="C18" i="1" s="1"/>
  <c r="G17" i="3"/>
  <c r="Y27" i="17" l="1"/>
  <c r="Y29" i="17" s="1"/>
  <c r="Y50" i="17" s="1"/>
  <c r="AA27" i="17"/>
  <c r="AA29" i="17" s="1"/>
  <c r="AA50" i="17" s="1"/>
  <c r="Z27" i="17"/>
  <c r="Z29" i="17" s="1"/>
  <c r="Z50" i="17" s="1"/>
  <c r="S23" i="8"/>
  <c r="U23" i="8"/>
  <c r="U6" i="8" s="1"/>
  <c r="U1" i="8" s="1"/>
  <c r="T23" i="8"/>
  <c r="T6" i="8" s="1"/>
  <c r="T1" i="8" s="1"/>
  <c r="V23" i="8"/>
  <c r="V6" i="8" s="1"/>
  <c r="V1" i="8" s="1"/>
  <c r="R23" i="8"/>
  <c r="R6" i="8" s="1"/>
  <c r="R1" i="8" s="1"/>
  <c r="M17" i="3"/>
  <c r="M18" i="3" s="1"/>
  <c r="Q22" i="8"/>
  <c r="C21" i="1" s="1"/>
  <c r="F43" i="1" l="1"/>
  <c r="F42" i="1"/>
  <c r="G42" i="1"/>
  <c r="G43" i="1"/>
  <c r="H42" i="1"/>
  <c r="H43" i="1"/>
  <c r="D43" i="1"/>
  <c r="D42" i="1"/>
  <c r="S6" i="8"/>
  <c r="S1" i="8" s="1"/>
  <c r="W27" i="17"/>
  <c r="W29" i="17" s="1"/>
  <c r="Q23" i="8"/>
  <c r="Q6" i="8" s="1"/>
  <c r="Z52" i="17"/>
  <c r="Z55" i="17" s="1"/>
  <c r="Z57" i="17" s="1"/>
  <c r="B18" i="1"/>
  <c r="Q1" i="8" l="1"/>
  <c r="C42" i="1"/>
  <c r="W52" i="17"/>
  <c r="W55" i="17" s="1"/>
  <c r="C43" i="1"/>
  <c r="E43" i="1"/>
  <c r="E42" i="1"/>
  <c r="S8" i="8"/>
  <c r="E44" i="1" s="1"/>
  <c r="Y52" i="17"/>
  <c r="Y55" i="17" s="1"/>
  <c r="Y57" i="17" s="1"/>
  <c r="U8" i="8"/>
  <c r="G44" i="1" s="1"/>
  <c r="G46" i="1" s="1"/>
  <c r="AA52" i="17"/>
  <c r="AA55" i="17" s="1"/>
  <c r="AA57" i="17" s="1"/>
  <c r="V8" i="8"/>
  <c r="H44" i="1" s="1"/>
  <c r="H46" i="1" s="1"/>
  <c r="AB52" i="17"/>
  <c r="AB55" i="17" s="1"/>
  <c r="AB57" i="17" s="1"/>
  <c r="R8" i="8"/>
  <c r="D44" i="1" s="1"/>
  <c r="D46" i="1" s="1"/>
  <c r="X52" i="17"/>
  <c r="X55" i="17" s="1"/>
  <c r="X57" i="17" s="1"/>
  <c r="T8" i="8"/>
  <c r="F44" i="1" s="1"/>
  <c r="F46" i="1" s="1"/>
  <c r="B21" i="1"/>
  <c r="B42" i="1" l="1"/>
  <c r="U55" i="17"/>
  <c r="E46" i="1"/>
  <c r="B43" i="1"/>
  <c r="T9" i="8"/>
  <c r="U9" i="8"/>
  <c r="V9" i="8"/>
  <c r="S9" i="8"/>
  <c r="R9" i="8"/>
  <c r="Q8" i="8"/>
  <c r="C44" i="1" s="1"/>
  <c r="B44" i="1" s="1"/>
  <c r="W48" i="17"/>
  <c r="W50" i="17" s="1"/>
  <c r="W57" i="17" l="1"/>
  <c r="AB59" i="17" s="1"/>
  <c r="U50" i="17"/>
  <c r="U57" i="17" s="1"/>
  <c r="C46" i="1"/>
  <c r="Q9" i="8"/>
  <c r="O1" i="8" s="1"/>
  <c r="O3" i="8" s="1"/>
  <c r="N3" i="8" s="1"/>
  <c r="B46" i="1" l="1"/>
</calcChain>
</file>

<file path=xl/sharedStrings.xml><?xml version="1.0" encoding="utf-8"?>
<sst xmlns="http://schemas.openxmlformats.org/spreadsheetml/2006/main" count="5591" uniqueCount="673">
  <si>
    <t xml:space="preserve"> </t>
  </si>
  <si>
    <t>Expense Category (Account Name)</t>
  </si>
  <si>
    <t>Amount</t>
  </si>
  <si>
    <t>Salaries</t>
  </si>
  <si>
    <t>Total Direct</t>
  </si>
  <si>
    <t xml:space="preserve">Indirect (F&amp;A) Cost     </t>
  </si>
  <si>
    <t>Grand Total</t>
  </si>
  <si>
    <t>Total, Restricted Categories</t>
  </si>
  <si>
    <t xml:space="preserve">Project Executive (if applicable): </t>
  </si>
  <si>
    <t>5020B Faculty Salary</t>
  </si>
  <si>
    <t>5080B Other Salaries</t>
  </si>
  <si>
    <t>Budget period begin &amp; end dates, this worksheet:</t>
  </si>
  <si>
    <t>6000B Travel- Domestic</t>
  </si>
  <si>
    <t>6020B Travel- Foreign</t>
  </si>
  <si>
    <t>6210B Consultants</t>
  </si>
  <si>
    <t>6230B Participant Support</t>
  </si>
  <si>
    <t>6250B Office Supplies</t>
  </si>
  <si>
    <t>6260B Lab &amp; Technical Supplies</t>
  </si>
  <si>
    <t>6270B Computer Services</t>
  </si>
  <si>
    <t>6310B Publishing/Page Charges</t>
  </si>
  <si>
    <t>6280B Subcontracts under $25k</t>
  </si>
  <si>
    <r>
      <t xml:space="preserve">5900B Fringe Benefits </t>
    </r>
    <r>
      <rPr>
        <sz val="8"/>
        <rFont val="Book Antiqua"/>
        <family val="1"/>
      </rPr>
      <t>(Required if salaries are budgeted)</t>
    </r>
  </si>
  <si>
    <t>6360B Postage Expense</t>
  </si>
  <si>
    <t>6530B Repairs and Maintenance</t>
  </si>
  <si>
    <t>6550B Space Rental</t>
  </si>
  <si>
    <t>6590B Business Meals*</t>
  </si>
  <si>
    <t>6620B Animal Services</t>
  </si>
  <si>
    <t>6660B Tuition Waivers/Payments</t>
  </si>
  <si>
    <t>6690B Scholarships/Fellowships</t>
  </si>
  <si>
    <t>6900B Other Expenses</t>
  </si>
  <si>
    <t>6100B Equipment (over $5,000 per asset)</t>
  </si>
  <si>
    <t>6650B Patient Care - Technical</t>
  </si>
  <si>
    <t>6290B Subcontracts over $25k</t>
  </si>
  <si>
    <t>Items Excluded from F&amp;A Calculation:</t>
  </si>
  <si>
    <t xml:space="preserve">          BUDGET WORKSHEET</t>
  </si>
  <si>
    <t>Restricted Categories:</t>
  </si>
  <si>
    <t>6320B Telephone Equipment Expense</t>
  </si>
  <si>
    <t>5080B Other Salaries - Clerical/Administrative</t>
  </si>
  <si>
    <t>Proposal ID/DSS number:</t>
  </si>
  <si>
    <t>Project Number (if available):</t>
  </si>
  <si>
    <t xml:space="preserve">Award Number: </t>
  </si>
  <si>
    <t>Admin Dept/Division: Department of Physics &amp; Astronomy</t>
  </si>
  <si>
    <t>PI:</t>
  </si>
  <si>
    <t>Project Title:</t>
  </si>
  <si>
    <t xml:space="preserve">Dept. Liaison: </t>
  </si>
  <si>
    <t xml:space="preserve">Sponsor: </t>
  </si>
  <si>
    <t xml:space="preserve">Contact phone/email: </t>
  </si>
  <si>
    <t>Start Date</t>
  </si>
  <si>
    <t>End Date</t>
  </si>
  <si>
    <t>FY start</t>
  </si>
  <si>
    <t>Month Start</t>
  </si>
  <si>
    <t>Month End</t>
  </si>
  <si>
    <t>FY-Q</t>
  </si>
  <si>
    <t>FY-xx</t>
  </si>
  <si>
    <t>Fiscal Year</t>
  </si>
  <si>
    <t>FY</t>
  </si>
  <si>
    <t>FY'98-Q3</t>
  </si>
  <si>
    <t>97-98</t>
  </si>
  <si>
    <t>FY-98</t>
  </si>
  <si>
    <t>FY'98-Q4</t>
  </si>
  <si>
    <t>FY'99-Q1</t>
  </si>
  <si>
    <t>98-99</t>
  </si>
  <si>
    <t>FY-99</t>
  </si>
  <si>
    <t>FY'99-Q2</t>
  </si>
  <si>
    <t>FY'99-Q3</t>
  </si>
  <si>
    <t>FY'99-Q4</t>
  </si>
  <si>
    <t>FY'00-Q1</t>
  </si>
  <si>
    <t>99-00</t>
  </si>
  <si>
    <t>FY-00</t>
  </si>
  <si>
    <t>FY'00-Q2</t>
  </si>
  <si>
    <t>FY'00-Q3</t>
  </si>
  <si>
    <t>FY'00-Q4</t>
  </si>
  <si>
    <t>FY'01-Q1</t>
  </si>
  <si>
    <t>00-01</t>
  </si>
  <si>
    <t>FY-01</t>
  </si>
  <si>
    <t>FY'01-Q2</t>
  </si>
  <si>
    <t>FY'01-Q3</t>
  </si>
  <si>
    <t>FY'01-Q4</t>
  </si>
  <si>
    <t>FY'02-Q1</t>
  </si>
  <si>
    <t>01-02</t>
  </si>
  <si>
    <t>FY-02</t>
  </si>
  <si>
    <t>FY'02-Q2</t>
  </si>
  <si>
    <t>FY'02-Q3</t>
  </si>
  <si>
    <t>FY'02-Q4</t>
  </si>
  <si>
    <t>FY'03-Q1</t>
  </si>
  <si>
    <t>02-03</t>
  </si>
  <si>
    <t>FY-03</t>
  </si>
  <si>
    <t>FY'03-Q2</t>
  </si>
  <si>
    <t>FY'03-Q3</t>
  </si>
  <si>
    <t>FY'03-Q4</t>
  </si>
  <si>
    <t>FY'04-Q1</t>
  </si>
  <si>
    <t>03-04</t>
  </si>
  <si>
    <t>FY-04</t>
  </si>
  <si>
    <t>FY'04-Q2</t>
  </si>
  <si>
    <t>FY'04-Q3</t>
  </si>
  <si>
    <t>FY'04-Q4</t>
  </si>
  <si>
    <t>FY'05-Q1</t>
  </si>
  <si>
    <t>04-05</t>
  </si>
  <si>
    <t>FY-05</t>
  </si>
  <si>
    <t>FY'05-Q2</t>
  </si>
  <si>
    <t>FY'05-Q3</t>
  </si>
  <si>
    <t>FY'05-Q4</t>
  </si>
  <si>
    <t>FY'06-Q1</t>
  </si>
  <si>
    <t>05-06</t>
  </si>
  <si>
    <t>FY-06</t>
  </si>
  <si>
    <t>FY'06-Q2</t>
  </si>
  <si>
    <t>FY'06-Q3</t>
  </si>
  <si>
    <t>FY'06-Q4</t>
  </si>
  <si>
    <t>FY'07-Q1</t>
  </si>
  <si>
    <t>06-07</t>
  </si>
  <si>
    <t>FY-07</t>
  </si>
  <si>
    <t>FY'07-Q2</t>
  </si>
  <si>
    <t>FY'07-Q3</t>
  </si>
  <si>
    <t>FY'07-Q4</t>
  </si>
  <si>
    <t>FY'08-Q1</t>
  </si>
  <si>
    <t>07-08</t>
  </si>
  <si>
    <t>FY-08</t>
  </si>
  <si>
    <t>FY'08-Q2</t>
  </si>
  <si>
    <t>FY'08-Q3</t>
  </si>
  <si>
    <t>FY'08-Q4</t>
  </si>
  <si>
    <t>FY'09-Q1</t>
  </si>
  <si>
    <t>08-09</t>
  </si>
  <si>
    <t>FY-09</t>
  </si>
  <si>
    <t>FY'09-Q2</t>
  </si>
  <si>
    <t>FY'09-Q3</t>
  </si>
  <si>
    <t>FY'09-Q4</t>
  </si>
  <si>
    <t>FY'10-Q1</t>
  </si>
  <si>
    <t>09-10</t>
  </si>
  <si>
    <t>FY-10</t>
  </si>
  <si>
    <t>FY'10-Q2</t>
  </si>
  <si>
    <t>FY'10-Q3</t>
  </si>
  <si>
    <t>FY'10-Q4</t>
  </si>
  <si>
    <t>FY'11-Q1</t>
  </si>
  <si>
    <t>10-11</t>
  </si>
  <si>
    <t>FY-11</t>
  </si>
  <si>
    <t>FY'11-Q2</t>
  </si>
  <si>
    <t>FY'11-Q3</t>
  </si>
  <si>
    <t>FY'11-Q4</t>
  </si>
  <si>
    <t>FY'12-Q1</t>
  </si>
  <si>
    <t>11-12</t>
  </si>
  <si>
    <t>FY-12</t>
  </si>
  <si>
    <t>FY'12-Q2</t>
  </si>
  <si>
    <t>FY'12-Q3</t>
  </si>
  <si>
    <t>FY'12-Q4</t>
  </si>
  <si>
    <t>FY'13-Q1</t>
  </si>
  <si>
    <t>12-13</t>
  </si>
  <si>
    <t>FY-13</t>
  </si>
  <si>
    <t>FY'13-Q2</t>
  </si>
  <si>
    <t>FY'13-Q3</t>
  </si>
  <si>
    <t>FY'13-Q4</t>
  </si>
  <si>
    <t>FY'14-Q1</t>
  </si>
  <si>
    <t>13-14</t>
  </si>
  <si>
    <t>FY-14</t>
  </si>
  <si>
    <t>FY'14-Q2</t>
  </si>
  <si>
    <t>FY'14-Q3</t>
  </si>
  <si>
    <t>FY'14-Q4</t>
  </si>
  <si>
    <t>FY'15-Q1</t>
  </si>
  <si>
    <t>14-15</t>
  </si>
  <si>
    <t>FY-15</t>
  </si>
  <si>
    <t>FY'15-Q2</t>
  </si>
  <si>
    <t>FY'15-Q3</t>
  </si>
  <si>
    <t>FY'15-Q4</t>
  </si>
  <si>
    <t>FY'16-Q1</t>
  </si>
  <si>
    <t>15-16</t>
  </si>
  <si>
    <t>FY-16</t>
  </si>
  <si>
    <t>FY'16-Q2</t>
  </si>
  <si>
    <t>FY'16-Q3</t>
  </si>
  <si>
    <t>FY'16-Q4</t>
  </si>
  <si>
    <t>FY'17-Q1</t>
  </si>
  <si>
    <t>16-17</t>
  </si>
  <si>
    <t>FY-17</t>
  </si>
  <si>
    <t>FY'17-Q2</t>
  </si>
  <si>
    <t>FY'17-Q3</t>
  </si>
  <si>
    <t>FY'17-Q4</t>
  </si>
  <si>
    <t>FY'18-Q1</t>
  </si>
  <si>
    <t>17-18</t>
  </si>
  <si>
    <t>FY-18</t>
  </si>
  <si>
    <t>FY'18-Q2</t>
  </si>
  <si>
    <t>FY'18-Q3</t>
  </si>
  <si>
    <t>FY'18-Q4</t>
  </si>
  <si>
    <t>FY'19-Q1</t>
  </si>
  <si>
    <t>18-19</t>
  </si>
  <si>
    <t>FY-19</t>
  </si>
  <si>
    <t>FY'19-Q2</t>
  </si>
  <si>
    <t>FY'19-Q3</t>
  </si>
  <si>
    <t>FY'19-Q4</t>
  </si>
  <si>
    <t>FY'20-Q1</t>
  </si>
  <si>
    <t>19-20</t>
  </si>
  <si>
    <t>FY-20</t>
  </si>
  <si>
    <t>FY'20-Q2</t>
  </si>
  <si>
    <t>FY'20-Q3</t>
  </si>
  <si>
    <t>FY'20-Q4</t>
  </si>
  <si>
    <t>FY'21-Q1</t>
  </si>
  <si>
    <t>20-21</t>
  </si>
  <si>
    <t>FY-21</t>
  </si>
  <si>
    <t>FY'21-Q2</t>
  </si>
  <si>
    <t>FY'21-Q3</t>
  </si>
  <si>
    <t>FY'21-Q4</t>
  </si>
  <si>
    <t>FY'22-Q1</t>
  </si>
  <si>
    <t>21-22</t>
  </si>
  <si>
    <t>FY-22</t>
  </si>
  <si>
    <t>FY'22-Q2</t>
  </si>
  <si>
    <t>FY'22-Q3</t>
  </si>
  <si>
    <t>FY'22-Q4</t>
  </si>
  <si>
    <t>FY'23-Q1</t>
  </si>
  <si>
    <t>22-23</t>
  </si>
  <si>
    <t>FY-23</t>
  </si>
  <si>
    <t>FY'23-Q2</t>
  </si>
  <si>
    <t>FY'23-Q3</t>
  </si>
  <si>
    <t>FY'23-Q4</t>
  </si>
  <si>
    <t>FY'24-Q1</t>
  </si>
  <si>
    <t>23-24</t>
  </si>
  <si>
    <t>FY-24</t>
  </si>
  <si>
    <t>FY'24-Q2</t>
  </si>
  <si>
    <t>FY'24-Q3</t>
  </si>
  <si>
    <t>FY'24-Q4</t>
  </si>
  <si>
    <t>FY'25-Q1</t>
  </si>
  <si>
    <t>24-25</t>
  </si>
  <si>
    <t>FY-25</t>
  </si>
  <si>
    <t>FY'25-Q2</t>
  </si>
  <si>
    <t>FY'25-Q3</t>
  </si>
  <si>
    <t>FY'25-Q4</t>
  </si>
  <si>
    <t>FY'26-Q1</t>
  </si>
  <si>
    <t>25-26</t>
  </si>
  <si>
    <t>FY-26</t>
  </si>
  <si>
    <t>FY'26-Q2</t>
  </si>
  <si>
    <t>FY'26-Q3</t>
  </si>
  <si>
    <t>FY'26-Q4</t>
  </si>
  <si>
    <t>FY'27-Q1</t>
  </si>
  <si>
    <t>26-27</t>
  </si>
  <si>
    <t>FY-27</t>
  </si>
  <si>
    <t>FY'27-Q2</t>
  </si>
  <si>
    <t>FY'27-Q3</t>
  </si>
  <si>
    <t>FY'27-Q4</t>
  </si>
  <si>
    <t>FY'28-Q1</t>
  </si>
  <si>
    <t>27-28</t>
  </si>
  <si>
    <t>FY-28</t>
  </si>
  <si>
    <t>FY'28-Q2</t>
  </si>
  <si>
    <t>FY'28-Q3</t>
  </si>
  <si>
    <t>FY'28-Q4</t>
  </si>
  <si>
    <t>FY'29-Q1</t>
  </si>
  <si>
    <t>28-29</t>
  </si>
  <si>
    <t>FY-29</t>
  </si>
  <si>
    <t>FY'29-Q2</t>
  </si>
  <si>
    <t>FY'29-Q3</t>
  </si>
  <si>
    <t>FY'29-Q4</t>
  </si>
  <si>
    <t>FY'30-Q1</t>
  </si>
  <si>
    <t>29-30</t>
  </si>
  <si>
    <t>FY-30</t>
  </si>
  <si>
    <t>FY'30-Q2</t>
  </si>
  <si>
    <t>FY'30-Q3</t>
  </si>
  <si>
    <t>FY'30-Q4</t>
  </si>
  <si>
    <t>PI</t>
  </si>
  <si>
    <t>CoI</t>
  </si>
  <si>
    <t>Other</t>
  </si>
  <si>
    <t>12 month base</t>
  </si>
  <si>
    <t>Months of Effort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</si>
  <si>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</si>
  <si>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</si>
  <si>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</si>
  <si>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</si>
  <si>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</si>
  <si>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</si>
  <si>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</si>
  <si>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</si>
  <si>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</si>
  <si>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</si>
  <si>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</si>
  <si>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</si>
  <si>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</si>
  <si>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</si>
  <si>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</si>
  <si>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</si>
  <si>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</si>
  <si>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</si>
  <si>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</si>
  <si>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</si>
  <si>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</si>
  <si>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</si>
  <si>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</si>
  <si>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</si>
  <si>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</si>
  <si>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</si>
  <si>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</si>
  <si>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</si>
  <si>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</si>
  <si>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</si>
  <si>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</si>
  <si>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</si>
  <si>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</si>
  <si>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</si>
  <si>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</si>
  <si>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</si>
  <si>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</si>
  <si>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</si>
  <si>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</si>
  <si>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</si>
  <si>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</si>
  <si>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</si>
  <si>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</si>
  <si>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</si>
  <si>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</si>
  <si>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</si>
  <si>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</si>
  <si>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</si>
  <si>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</si>
  <si>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</si>
  <si>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</si>
  <si>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FY69</t>
  </si>
  <si>
    <t>FY70</t>
  </si>
  <si>
    <t>FY71</t>
  </si>
  <si>
    <t>FY72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</si>
  <si>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</si>
  <si>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</si>
  <si>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</si>
  <si>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</si>
  <si>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</si>
  <si>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</si>
  <si>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</si>
  <si>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</si>
  <si>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</si>
  <si>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</si>
  <si>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</si>
  <si>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</si>
  <si>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</si>
  <si>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</si>
  <si>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</si>
  <si>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</si>
  <si>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</si>
  <si>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</si>
  <si>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</si>
  <si>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</si>
  <si>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</si>
  <si>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</si>
  <si>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</si>
  <si>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</si>
  <si>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</si>
  <si>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</si>
  <si>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</si>
  <si>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Name</t>
  </si>
  <si>
    <t>Faculty</t>
  </si>
  <si>
    <t># of Grad RAs</t>
  </si>
  <si>
    <t>Stipend</t>
  </si>
  <si>
    <t>Grad RA</t>
  </si>
  <si>
    <t>Health Insr.</t>
  </si>
  <si>
    <t>Total Faculty Salaries</t>
  </si>
  <si>
    <t>Benefits</t>
  </si>
  <si>
    <t>F&amp;A</t>
  </si>
  <si>
    <t>Faculty (FT)   .</t>
  </si>
  <si>
    <t>Faculty (PT)   .</t>
  </si>
  <si>
    <t>Grad RA   .</t>
  </si>
  <si>
    <t>Undergrad   .</t>
  </si>
  <si>
    <t>Staff (FT)   .</t>
  </si>
  <si>
    <t>Staff (PT)   .</t>
  </si>
  <si>
    <r>
      <t xml:space="preserve">Postdoc </t>
    </r>
    <r>
      <rPr>
        <b/>
        <sz val="10"/>
        <rFont val="Arial"/>
        <family val="2"/>
      </rPr>
      <t>w/Retirement</t>
    </r>
    <r>
      <rPr>
        <sz val="10"/>
        <rFont val="Arial"/>
        <family val="2"/>
      </rPr>
      <t xml:space="preserve">   .</t>
    </r>
  </si>
  <si>
    <r>
      <t xml:space="preserve">Postdoc </t>
    </r>
    <r>
      <rPr>
        <b/>
        <sz val="10"/>
        <rFont val="Arial"/>
        <family val="2"/>
      </rPr>
      <t>w/o Retirement   .</t>
    </r>
  </si>
  <si>
    <r>
      <t xml:space="preserve">Fringe Benefit Rates </t>
    </r>
    <r>
      <rPr>
        <b/>
        <sz val="10"/>
        <rFont val="Arial"/>
        <family val="2"/>
      </rPr>
      <t>Max</t>
    </r>
  </si>
  <si>
    <r>
      <t>Fringe Benefit Rates A</t>
    </r>
    <r>
      <rPr>
        <b/>
        <sz val="10"/>
        <rFont val="Arial"/>
        <family val="2"/>
      </rPr>
      <t>verage</t>
    </r>
  </si>
  <si>
    <r>
      <t xml:space="preserve">Other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</si>
  <si>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Instruction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</si>
  <si>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Research 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</si>
  <si>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Other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</si>
  <si>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r>
      <t xml:space="preserve">Instruction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</si>
  <si>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r>
      <t xml:space="preserve">Research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</si>
  <si>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t>Year 1</t>
  </si>
  <si>
    <t>Year 2</t>
  </si>
  <si>
    <t>Year 3</t>
  </si>
  <si>
    <t>Year 4</t>
  </si>
  <si>
    <t>Year 5</t>
  </si>
  <si>
    <t>Year 6</t>
  </si>
  <si>
    <t>Total</t>
  </si>
  <si>
    <t>Full Time Base</t>
  </si>
  <si>
    <r>
      <rPr>
        <sz val="10"/>
        <color rgb="FFFF0000"/>
        <rFont val="Arial"/>
        <family val="2"/>
      </rPr>
      <t>As a decimal</t>
    </r>
    <r>
      <rPr>
        <sz val="10"/>
        <rFont val="Arial"/>
        <family val="2"/>
      </rPr>
      <t xml:space="preserve">   Increase %</t>
    </r>
  </si>
  <si>
    <t>Postdoc Fellow</t>
  </si>
  <si>
    <t>Other Faculty</t>
  </si>
  <si>
    <t>12 month Base</t>
  </si>
  <si>
    <t>Start</t>
  </si>
  <si>
    <t>Research</t>
  </si>
  <si>
    <t>Instructional</t>
  </si>
  <si>
    <t>On Campus</t>
  </si>
  <si>
    <t>Off Campus</t>
  </si>
  <si>
    <t>Postdocs</t>
  </si>
  <si>
    <t>Grad Students</t>
  </si>
  <si>
    <t>Undergrad</t>
  </si>
  <si>
    <t>Benefited</t>
  </si>
  <si>
    <t>No. per year</t>
  </si>
  <si>
    <t>Annual wages</t>
  </si>
  <si>
    <t>Non-Personnel</t>
  </si>
  <si>
    <t>"X" One</t>
  </si>
  <si>
    <t>Travel</t>
  </si>
  <si>
    <t>Domestic</t>
  </si>
  <si>
    <t>International</t>
  </si>
  <si>
    <t>Stipends</t>
  </si>
  <si>
    <t>Consultants</t>
  </si>
  <si>
    <t>Computer Services</t>
  </si>
  <si>
    <t>Publishing Charges</t>
  </si>
  <si>
    <t>Equipment</t>
  </si>
  <si>
    <t>Under $5,000</t>
  </si>
  <si>
    <t>Repairs &amp; Maintenance</t>
  </si>
  <si>
    <t>Space Rental</t>
  </si>
  <si>
    <t>*</t>
  </si>
  <si>
    <t xml:space="preserve">Participant Support </t>
  </si>
  <si>
    <t>Capital</t>
  </si>
  <si>
    <t xml:space="preserve">Tuition </t>
  </si>
  <si>
    <t>Scholarships/Fellowships</t>
  </si>
  <si>
    <t>Lab &amp; Tech Supplies</t>
  </si>
  <si>
    <t>Subaward Recipients</t>
  </si>
  <si>
    <t>**</t>
  </si>
  <si>
    <t>Other:</t>
  </si>
  <si>
    <t>Restricted - specific approval</t>
  </si>
  <si>
    <t>Honorariums</t>
  </si>
  <si>
    <t>Business Meals</t>
  </si>
  <si>
    <t>Animal Services</t>
  </si>
  <si>
    <t>Auto Complete</t>
  </si>
  <si>
    <t>GRA Student Health</t>
  </si>
  <si>
    <t>Patient Care</t>
  </si>
  <si>
    <t>Personnel</t>
  </si>
  <si>
    <t>Co-I</t>
  </si>
  <si>
    <t>Post-bacc</t>
  </si>
  <si>
    <t>Subsistence</t>
  </si>
  <si>
    <t>GRAs</t>
  </si>
  <si>
    <t>If Available</t>
  </si>
  <si>
    <t>eProposal ID</t>
  </si>
  <si>
    <t>Retirement (Y or N)</t>
  </si>
  <si>
    <t>defaults to Average</t>
  </si>
  <si>
    <t>Last Name</t>
  </si>
  <si>
    <t>Salaried Staff</t>
  </si>
  <si>
    <t>No Degree</t>
  </si>
  <si>
    <t>PD</t>
  </si>
  <si>
    <t>Under $35,568 turns to hourly $26.37</t>
  </si>
  <si>
    <t>PD min</t>
  </si>
  <si>
    <t>.Policy</t>
  </si>
  <si>
    <t>.</t>
  </si>
  <si>
    <t>A</t>
  </si>
  <si>
    <t>Notes</t>
  </si>
  <si>
    <t>Lab/Grp</t>
  </si>
  <si>
    <t>GRA</t>
  </si>
  <si>
    <t>CF</t>
  </si>
  <si>
    <t>Position-match FIT</t>
  </si>
  <si>
    <t>PhD Hrly</t>
  </si>
  <si>
    <t>defaults to yes</t>
  </si>
  <si>
    <t>PD Min     .</t>
  </si>
  <si>
    <t>PD Min</t>
  </si>
  <si>
    <t>Starting ABA</t>
  </si>
  <si>
    <t>start</t>
  </si>
  <si>
    <t>Starting</t>
  </si>
  <si>
    <t>Retirement</t>
  </si>
  <si>
    <t>Retirement Contribution</t>
  </si>
  <si>
    <t>Hide</t>
  </si>
  <si>
    <t>hide</t>
  </si>
  <si>
    <t>Grad Student Health</t>
  </si>
  <si>
    <t>GRA Stipend</t>
  </si>
  <si>
    <t>Non-benefited</t>
  </si>
  <si>
    <t>STAFF</t>
  </si>
  <si>
    <t xml:space="preserve">Post-bacc </t>
  </si>
  <si>
    <t xml:space="preserve">F&amp;A based on:  </t>
  </si>
  <si>
    <t>Hours</t>
  </si>
  <si>
    <t>Wages</t>
  </si>
  <si>
    <t>Hrs/week</t>
  </si>
  <si>
    <t>PhD  - job code 2481</t>
  </si>
  <si>
    <r>
      <t>Hourly Researchers</t>
    </r>
    <r>
      <rPr>
        <sz val="10"/>
        <color theme="4" tint="-0.249977111117893"/>
        <rFont val="Bahnschrift"/>
        <family val="2"/>
      </rPr>
      <t xml:space="preserve">     </t>
    </r>
    <r>
      <rPr>
        <i/>
        <sz val="10"/>
        <color theme="4" tint="-0.249977111117893"/>
        <rFont val="Bahnschrift"/>
        <family val="2"/>
      </rPr>
      <t>without benefits</t>
    </r>
  </si>
  <si>
    <r>
      <t>Hourly Researchers</t>
    </r>
    <r>
      <rPr>
        <sz val="10"/>
        <color theme="4" tint="-0.249977111117893"/>
        <rFont val="Bahnschrift"/>
        <family val="2"/>
      </rPr>
      <t xml:space="preserve">     </t>
    </r>
    <r>
      <rPr>
        <i/>
        <sz val="10"/>
        <color theme="4" tint="-0.249977111117893"/>
        <rFont val="Bahnschrift"/>
        <family val="2"/>
      </rPr>
      <t>with benefits</t>
    </r>
  </si>
  <si>
    <t>..</t>
  </si>
  <si>
    <t>Other Hrly</t>
  </si>
  <si>
    <t>Annual</t>
  </si>
  <si>
    <t>Research On Campus</t>
  </si>
  <si>
    <t>Research Off Campus</t>
  </si>
  <si>
    <t>Instructional On Campus</t>
  </si>
  <si>
    <t>Instructional Off Campus</t>
  </si>
  <si>
    <t>Other On Campus</t>
  </si>
  <si>
    <t>Other Off Campus</t>
  </si>
  <si>
    <t>Below $25k</t>
  </si>
  <si>
    <t>Above $25k</t>
  </si>
  <si>
    <t>Cummulative</t>
  </si>
  <si>
    <t>Total/year</t>
  </si>
  <si>
    <t>Subaward Recipients Check</t>
  </si>
  <si>
    <t>MDC</t>
  </si>
  <si>
    <t>F&amp;A exempt direc</t>
  </si>
  <si>
    <t>or # of years</t>
  </si>
  <si>
    <r>
      <rPr>
        <b/>
        <sz val="10"/>
        <rFont val="Arial"/>
        <family val="2"/>
      </rPr>
      <t>Max</t>
    </r>
    <r>
      <rPr>
        <sz val="10"/>
        <rFont val="Arial"/>
        <family val="2"/>
      </rPr>
      <t xml:space="preserve"> or  </t>
    </r>
    <r>
      <rPr>
        <b/>
        <sz val="10"/>
        <rFont val="Arial"/>
        <family val="2"/>
      </rPr>
      <t>Average</t>
    </r>
    <r>
      <rPr>
        <sz val="10"/>
        <rFont val="Arial"/>
        <family val="2"/>
      </rPr>
      <t xml:space="preserve"> benefit rate</t>
    </r>
  </si>
  <si>
    <r>
      <t>Hourly Researchers</t>
    </r>
    <r>
      <rPr>
        <sz val="10"/>
        <color theme="4" tint="-0.249977111117893"/>
        <rFont val="Arial"/>
        <family val="2"/>
      </rPr>
      <t xml:space="preserve">     </t>
    </r>
    <r>
      <rPr>
        <i/>
        <sz val="10"/>
        <color theme="4" tint="-0.249977111117893"/>
        <rFont val="Arial"/>
        <family val="2"/>
      </rPr>
      <t>without benefits</t>
    </r>
  </si>
  <si>
    <r>
      <t>Hourly Researchers</t>
    </r>
    <r>
      <rPr>
        <sz val="10"/>
        <color theme="4" tint="-0.249977111117893"/>
        <rFont val="Arial"/>
        <family val="2"/>
      </rPr>
      <t xml:space="preserve">     </t>
    </r>
    <r>
      <rPr>
        <i/>
        <sz val="10"/>
        <color theme="4" tint="-0.249977111117893"/>
        <rFont val="Arial"/>
        <family val="2"/>
      </rPr>
      <t>with benefits</t>
    </r>
  </si>
  <si>
    <t>.03 default</t>
  </si>
  <si>
    <t>Wage increase factor</t>
  </si>
  <si>
    <t>Total Target</t>
  </si>
  <si>
    <t xml:space="preserve">*Tuition </t>
  </si>
  <si>
    <t xml:space="preserve">*Participant Support </t>
  </si>
  <si>
    <t>Subaward Awards</t>
  </si>
  <si>
    <t>&lt;= $25,000</t>
  </si>
  <si>
    <t>&gt;$25,000</t>
  </si>
  <si>
    <t>*Subaward Awards</t>
  </si>
  <si>
    <t>Animal or Patient Care</t>
  </si>
  <si>
    <t>TMDC</t>
  </si>
  <si>
    <t>*F&amp;A exempt</t>
  </si>
  <si>
    <t>Target</t>
  </si>
  <si>
    <t>Last Cat</t>
  </si>
  <si>
    <t>x</t>
  </si>
  <si>
    <t>Min Base</t>
  </si>
  <si>
    <t>look up</t>
  </si>
  <si>
    <t>FIT entry</t>
  </si>
  <si>
    <t>Years Calc</t>
  </si>
  <si>
    <t>FIT years</t>
  </si>
  <si>
    <t>Years</t>
  </si>
  <si>
    <r>
      <rPr>
        <b/>
        <sz val="12.5"/>
        <rFont val="Arial"/>
        <family val="2"/>
      </rPr>
      <t>SUMMARY
PROPOSAL BUDGET</t>
    </r>
  </si>
  <si>
    <t>YEAR   1</t>
  </si>
  <si>
    <t>FOR NSF USE ONLY</t>
  </si>
  <si>
    <r>
      <rPr>
        <sz val="7.5"/>
        <rFont val="Arial"/>
        <family val="2"/>
      </rPr>
      <t xml:space="preserve">ORGANIZATION
</t>
    </r>
    <r>
      <rPr>
        <b/>
        <sz val="10"/>
        <rFont val="Arial"/>
        <family val="2"/>
      </rPr>
      <t>National Science Foundation</t>
    </r>
  </si>
  <si>
    <t>PROPOSAL NO.</t>
  </si>
  <si>
    <t>DURATION (months)</t>
  </si>
  <si>
    <t>Proposed</t>
  </si>
  <si>
    <t>Granted</t>
  </si>
  <si>
    <r>
      <rPr>
        <sz val="7.5"/>
        <rFont val="Arial"/>
        <family val="2"/>
      </rPr>
      <t xml:space="preserve">PRINCIPAL INVESTIGATOR / PROJECT DIRECTOR
</t>
    </r>
    <r>
      <rPr>
        <b/>
        <sz val="10"/>
        <rFont val="Arial"/>
        <family val="2"/>
      </rPr>
      <t>joshua tomlin</t>
    </r>
  </si>
  <si>
    <t>AWARD NO.</t>
  </si>
  <si>
    <t>A.  SENIOR PERSONNEL: PI/PD, Co-PI’s, Faculty  and Other Senior Associates (List each separately with title, A.7.  show number in brackets)</t>
  </si>
  <si>
    <r>
      <rPr>
        <sz val="6"/>
        <rFont val="Arial"/>
        <family val="2"/>
      </rPr>
      <t>NSF Funded
Person-months</t>
    </r>
  </si>
  <si>
    <t>Funds Requested By proposer</t>
  </si>
  <si>
    <r>
      <rPr>
        <sz val="6"/>
        <rFont val="Arial"/>
        <family val="2"/>
      </rPr>
      <t>Funds granted by NSF
(if different)</t>
    </r>
  </si>
  <si>
    <t>CAL</t>
  </si>
  <si>
    <t>ACAD</t>
  </si>
  <si>
    <t>SUMR</t>
  </si>
  <si>
    <r>
      <rPr>
        <sz val="7.5"/>
        <rFont val="Arial"/>
        <family val="2"/>
      </rPr>
      <t xml:space="preserve">1.  </t>
    </r>
    <r>
      <rPr>
        <b/>
        <vertAlign val="superscript"/>
        <sz val="10"/>
        <rFont val="Arial"/>
        <family val="2"/>
      </rPr>
      <t>joshua tomlin - Principal Inv</t>
    </r>
  </si>
  <si>
    <t>6. (        ) OTHERS (LIST INDIVIDUALLY ON BUDGET JUSTIFICATION PAGE)</t>
  </si>
  <si>
    <r>
      <rPr>
        <sz val="7.5"/>
        <rFont val="Arial"/>
        <family val="2"/>
      </rPr>
      <t xml:space="preserve">7. (   </t>
    </r>
    <r>
      <rPr>
        <b/>
        <vertAlign val="superscript"/>
        <sz val="10"/>
        <rFont val="Arial"/>
        <family val="2"/>
      </rPr>
      <t>1</t>
    </r>
  </si>
  <si>
    <t>) TOTAL SENIOR PERSONNEL (1 - 6)</t>
  </si>
  <si>
    <t>B.  OTHER PERSONNEL (SHOW NUMBERS IN BRACKETS)</t>
  </si>
  <si>
    <r>
      <rPr>
        <sz val="7.5"/>
        <rFont val="Arial"/>
        <family val="2"/>
      </rPr>
      <t xml:space="preserve">1. (   </t>
    </r>
    <r>
      <rPr>
        <b/>
        <sz val="10"/>
        <rFont val="Arial"/>
        <family val="2"/>
      </rPr>
      <t>0</t>
    </r>
  </si>
  <si>
    <t>) POST DOCTORAL SCHOLARS</t>
  </si>
  <si>
    <r>
      <rPr>
        <sz val="7.5"/>
        <rFont val="Arial"/>
        <family val="2"/>
      </rPr>
      <t xml:space="preserve">2. (   </t>
    </r>
    <r>
      <rPr>
        <b/>
        <sz val="10"/>
        <rFont val="Arial"/>
        <family val="2"/>
      </rPr>
      <t>0</t>
    </r>
  </si>
  <si>
    <t>) OTHER PROFESSIONALS (TECHNICIAN, PROGRAMMER, ETC.)</t>
  </si>
  <si>
    <r>
      <rPr>
        <sz val="7.5"/>
        <rFont val="Arial"/>
        <family val="2"/>
      </rPr>
      <t xml:space="preserve">3. (   </t>
    </r>
    <r>
      <rPr>
        <b/>
        <sz val="10"/>
        <rFont val="Arial"/>
        <family val="2"/>
      </rPr>
      <t>0</t>
    </r>
  </si>
  <si>
    <t>) GRADUATE STUDENTS</t>
  </si>
  <si>
    <r>
      <rPr>
        <sz val="7.5"/>
        <rFont val="Arial"/>
        <family val="2"/>
      </rPr>
      <t xml:space="preserve">4. (   </t>
    </r>
    <r>
      <rPr>
        <b/>
        <vertAlign val="superscript"/>
        <sz val="10"/>
        <rFont val="Arial"/>
        <family val="2"/>
      </rPr>
      <t>0</t>
    </r>
  </si>
  <si>
    <t>) UNDERGRADUATE STUDENTS</t>
  </si>
  <si>
    <r>
      <rPr>
        <sz val="7.5"/>
        <rFont val="Arial"/>
        <family val="2"/>
      </rPr>
      <t xml:space="preserve">5. (   </t>
    </r>
    <r>
      <rPr>
        <b/>
        <vertAlign val="superscript"/>
        <sz val="10"/>
        <rFont val="Arial"/>
        <family val="2"/>
      </rPr>
      <t>0</t>
    </r>
  </si>
  <si>
    <t>) SECRETARIAL - CLERICAL (IF CHARGED DIRECTLY)</t>
  </si>
  <si>
    <r>
      <rPr>
        <sz val="7.5"/>
        <rFont val="Arial"/>
        <family val="2"/>
      </rPr>
      <t xml:space="preserve">6. (   </t>
    </r>
    <r>
      <rPr>
        <b/>
        <vertAlign val="superscript"/>
        <sz val="10"/>
        <rFont val="Arial"/>
        <family val="2"/>
      </rPr>
      <t>0</t>
    </r>
  </si>
  <si>
    <t>) OTHER</t>
  </si>
  <si>
    <t>TOTAL SALARIES AND WAGES (A + B)</t>
  </si>
  <si>
    <t>C.  FRINGE BENEFITS (IF CHARGED AS DIRECT COSTS)</t>
  </si>
  <si>
    <t>TOTAL SALARIES, WAGES AND FRINGE BENEFITS (A + B + C)</t>
  </si>
  <si>
    <r>
      <rPr>
        <sz val="7.5"/>
        <rFont val="Arial"/>
        <family val="2"/>
      </rPr>
      <t>D.  EQUIPMENT (LIST ITEM AND DOLLAR AMOUNT FOR EACH ITEM EXCEEDING $5,000.)
TOTAL EQUIPMENT</t>
    </r>
  </si>
  <si>
    <t>E.  TRAVEL               1.  DOMESTIC (INCL. U.S. POSSESSIONS)</t>
  </si>
  <si>
    <t>2.  INTERNATIONAL</t>
  </si>
  <si>
    <r>
      <rPr>
        <sz val="7.5"/>
        <rFont val="Arial"/>
        <family val="2"/>
      </rPr>
      <t xml:space="preserve">F.  PARTICIPANT SUPPORT COSTS
1. STIPENDS         $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2. TRAVEL               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3. SUBSISTENCE   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4. OTHER                 </t>
    </r>
    <r>
      <rPr>
        <b/>
        <u/>
        <vertAlign val="superscript"/>
        <sz val="10"/>
        <rFont val="Arial"/>
        <family val="2"/>
      </rPr>
      <t>                                     0</t>
    </r>
  </si>
  <si>
    <r>
      <rPr>
        <sz val="7.5"/>
        <rFont val="Arial"/>
        <family val="2"/>
      </rPr>
      <t xml:space="preserve">TOTAL NUMBER OF PARTICIPANTS       (  </t>
    </r>
    <r>
      <rPr>
        <b/>
        <vertAlign val="superscript"/>
        <sz val="10"/>
        <rFont val="Arial"/>
        <family val="2"/>
      </rPr>
      <t xml:space="preserve">0    </t>
    </r>
    <r>
      <rPr>
        <sz val="7.5"/>
        <rFont val="Arial"/>
        <family val="2"/>
      </rPr>
      <t>)                         TOTAL PARTICIPANT COSTS</t>
    </r>
  </si>
  <si>
    <t>G.  OTHER DIRECT COSTS</t>
  </si>
  <si>
    <t>1. MATERIALS AND SUPPLIES</t>
  </si>
  <si>
    <t>2. PUBLICATION COSTS/DOCUMENTATION/DISSEMINATION</t>
  </si>
  <si>
    <t>3. CONSULTANT SERVICES</t>
  </si>
  <si>
    <t>4. COMPUTER SERVICES</t>
  </si>
  <si>
    <t>5. SUBAWARDS</t>
  </si>
  <si>
    <t>6. OTHER</t>
  </si>
  <si>
    <t>TOTAL OTHER DIRECT COSTS</t>
  </si>
  <si>
    <t>H.  TOTAL DIRECT COSTS (A THROUGH G)</t>
  </si>
  <si>
    <r>
      <rPr>
        <sz val="7.5"/>
        <rFont val="Arial"/>
        <family val="2"/>
      </rPr>
      <t xml:space="preserve">I.  INDIRECT COSTS (F&amp;A)(SPECIFY RATE AND BASE)
</t>
    </r>
    <r>
      <rPr>
        <b/>
        <sz val="10"/>
        <rFont val="Arial"/>
        <family val="2"/>
      </rPr>
      <t xml:space="preserve">(Rate: 0.0, Base:10000.0)
</t>
    </r>
    <r>
      <rPr>
        <sz val="7.5"/>
        <rFont val="Arial"/>
        <family val="2"/>
      </rPr>
      <t>TOTAL INDIRECT COSTS (F&amp;A)</t>
    </r>
  </si>
  <si>
    <t>J.  TOTAL DIRECT AND INDIRECT COSTS (H + I)</t>
  </si>
  <si>
    <t>K.  FEE</t>
  </si>
  <si>
    <t>L.  AMOUNT OF THIS REQUEST (J) OR (J MINUS K)</t>
  </si>
  <si>
    <r>
      <rPr>
        <sz val="7.5"/>
        <rFont val="Arial"/>
        <family val="2"/>
      </rPr>
      <t xml:space="preserve">M. COST SHARING PROPOSED LEVEL $    </t>
    </r>
    <r>
      <rPr>
        <b/>
        <sz val="10"/>
        <rFont val="Arial"/>
        <family val="2"/>
      </rPr>
      <t>0</t>
    </r>
  </si>
  <si>
    <t>AGREED LEVEL IF DIFFERENT $</t>
  </si>
  <si>
    <r>
      <rPr>
        <sz val="7.5"/>
        <rFont val="Arial"/>
        <family val="2"/>
      </rPr>
      <t xml:space="preserve">PI/PD NAME
</t>
    </r>
    <r>
      <rPr>
        <b/>
        <sz val="10"/>
        <rFont val="Arial"/>
        <family val="2"/>
      </rPr>
      <t>joshua tomlin</t>
    </r>
  </si>
  <si>
    <t>INDIRECT COST RATE VERIFICATION</t>
  </si>
  <si>
    <t>ORG. REP. NAME*</t>
  </si>
  <si>
    <t>Date Checked</t>
  </si>
  <si>
    <t>Date Of Rate Sheet</t>
  </si>
  <si>
    <t>Initials - ORG</t>
  </si>
  <si>
    <t>fm1030rs-07</t>
  </si>
  <si>
    <t>Cumulative</t>
  </si>
  <si>
    <r>
      <rPr>
        <sz val="7.5"/>
        <rFont val="Arial"/>
        <family val="2"/>
      </rPr>
      <t>I.  INDIRECT COSTS (F&amp;A)(SPECIFY RATE AND BASE)
TOTAL INDIRECT COSTS (F&amp;A)</t>
    </r>
  </si>
  <si>
    <t>Principle Investigator/Project Director</t>
  </si>
  <si>
    <t>Title</t>
  </si>
  <si>
    <t>Count</t>
  </si>
  <si>
    <t>B. Other Personnel</t>
  </si>
  <si>
    <t>(</t>
  </si>
  <si>
    <t>)</t>
  </si>
  <si>
    <t>Postdocs   1.</t>
  </si>
  <si>
    <t>1.</t>
  </si>
  <si>
    <t>Others Listed on Budget Just.    6.</t>
  </si>
  <si>
    <t>2.</t>
  </si>
  <si>
    <t>3.</t>
  </si>
  <si>
    <t>4.</t>
  </si>
  <si>
    <t>5.</t>
  </si>
  <si>
    <t>Postdoc Count</t>
  </si>
  <si>
    <t>Faculty/Sr. Personnel</t>
  </si>
  <si>
    <t>Sr. Personnel</t>
  </si>
  <si>
    <t>Yr1</t>
  </si>
  <si>
    <t>Yr2</t>
  </si>
  <si>
    <t>Yr3</t>
  </si>
  <si>
    <t>Yr4</t>
  </si>
  <si>
    <t>Yr5</t>
  </si>
  <si>
    <t>Yr6</t>
  </si>
  <si>
    <t>Sr.</t>
  </si>
  <si>
    <t>Yr 1</t>
  </si>
  <si>
    <t>http://osp.utah.edu/resources/quick-reference/benefits.php</t>
  </si>
  <si>
    <t>Yr 2</t>
  </si>
  <si>
    <t>Yr 3</t>
  </si>
  <si>
    <t>Yr 4</t>
  </si>
  <si>
    <t>Yr 5</t>
  </si>
  <si>
    <t>Yr 6</t>
  </si>
  <si>
    <r>
      <t xml:space="preserve">6360B Membership Dues </t>
    </r>
    <r>
      <rPr>
        <i/>
        <sz val="10"/>
        <rFont val="Book Antiqua"/>
        <family val="1"/>
      </rPr>
      <t>use prof dev</t>
    </r>
  </si>
  <si>
    <t>F&amp;A Rage</t>
  </si>
  <si>
    <t>TOTAL</t>
  </si>
  <si>
    <t>SENIOR STAFF Totals</t>
  </si>
  <si>
    <t>Other Professionals   2.</t>
  </si>
  <si>
    <t>Graduate Students   3.</t>
  </si>
  <si>
    <t>Undergrad Students   4.</t>
  </si>
  <si>
    <t>Secretarial - Clerical   5.</t>
  </si>
  <si>
    <t>Other   6.</t>
  </si>
  <si>
    <t>Secretarial - Clerical</t>
  </si>
  <si>
    <t>Clerical Benefits</t>
  </si>
  <si>
    <t>Clerical</t>
  </si>
  <si>
    <t>Benefited Y or N</t>
  </si>
  <si>
    <t>Y</t>
  </si>
  <si>
    <t>Total Salaries &amp; Wages (A+B)</t>
  </si>
  <si>
    <t>C. Fringe Benefits</t>
  </si>
  <si>
    <t>Total Salaries, Wages , &amp; Fringe Benefits</t>
  </si>
  <si>
    <t>D. Equipment Above $5,000</t>
  </si>
  <si>
    <t>E. Travel</t>
  </si>
  <si>
    <t>F. Participant Support</t>
  </si>
  <si>
    <t>G. Other Direct Costs</t>
  </si>
  <si>
    <t>Materials   1.</t>
  </si>
  <si>
    <t>Publishing Charges   2.</t>
  </si>
  <si>
    <t>Consultants   3.</t>
  </si>
  <si>
    <t>Computer Services   4.</t>
  </si>
  <si>
    <t>Subawards   5.</t>
  </si>
  <si>
    <t>Total Senior Personnel (1-6)</t>
  </si>
  <si>
    <r>
      <rPr>
        <sz val="7.5"/>
        <rFont val="Arial"/>
        <family val="2"/>
      </rPr>
      <t xml:space="preserve">7. (   </t>
    </r>
    <r>
      <rPr>
        <vertAlign val="superscript"/>
        <sz val="10"/>
        <rFont val="Arial"/>
        <family val="2"/>
      </rPr>
      <t>1</t>
    </r>
  </si>
  <si>
    <t>Number of Participants</t>
  </si>
  <si>
    <t xml:space="preserve"> H.   TOTAL DIRECT COSTS</t>
  </si>
  <si>
    <t>F&amp;A Rate</t>
  </si>
  <si>
    <t xml:space="preserve"> I.   F&amp;A</t>
  </si>
  <si>
    <t xml:space="preserve"> J.   TOTAL DIRECT &amp; INDIRECT</t>
  </si>
  <si>
    <t>K. Fee</t>
  </si>
  <si>
    <t>L. Amount of this Request</t>
  </si>
  <si>
    <t>M.   Cost sharing Proposed Level</t>
  </si>
  <si>
    <t>Postdoc Name</t>
  </si>
  <si>
    <t>Faculty1</t>
  </si>
  <si>
    <t>Faculty2</t>
  </si>
  <si>
    <t>Faculty3</t>
  </si>
  <si>
    <t>Faculty4</t>
  </si>
  <si>
    <t>Capital/Fabricated</t>
  </si>
  <si>
    <t>*Capital/Fabricated</t>
  </si>
  <si>
    <t>In-state status</t>
  </si>
  <si>
    <t>In-state tuition Tuition</t>
  </si>
  <si>
    <t>Out-of-state tuition</t>
  </si>
  <si>
    <t>Grad in-state Tuition</t>
  </si>
  <si>
    <t>Grad out-of-state Tuition</t>
  </si>
  <si>
    <t>Grad tuition at in-state rate</t>
  </si>
  <si>
    <t>Grad tuition at out-of-state rate</t>
  </si>
  <si>
    <t>Other Tuition</t>
  </si>
  <si>
    <t xml:space="preserve">         Other tuition</t>
  </si>
  <si>
    <t>In state</t>
  </si>
  <si>
    <t>Out ot state</t>
  </si>
  <si>
    <t>Total tuition</t>
  </si>
  <si>
    <t>Out-of-state status</t>
  </si>
  <si>
    <t>Office Supplies</t>
  </si>
  <si>
    <t>Membership Dues</t>
  </si>
  <si>
    <t>Telephone Equipment</t>
  </si>
  <si>
    <t>Postage</t>
  </si>
  <si>
    <r>
      <rPr>
        <sz val="7.5"/>
        <rFont val="Arial"/>
        <family val="2"/>
      </rPr>
      <t xml:space="preserve">1.  </t>
    </r>
    <r>
      <rPr>
        <b/>
        <vertAlign val="superscript"/>
        <sz val="10"/>
        <rFont val="Arial"/>
        <family val="2"/>
      </rPr>
      <t>Joshua TOMLIN - Principal Inv</t>
    </r>
  </si>
  <si>
    <r>
      <rPr>
        <sz val="7.5"/>
        <rFont val="Arial"/>
        <family val="2"/>
      </rPr>
      <t xml:space="preserve">PI/PD NAME
</t>
    </r>
    <r>
      <rPr>
        <b/>
        <sz val="10"/>
        <rFont val="Arial"/>
        <family val="2"/>
      </rPr>
      <t>Joshua TOMLIN</t>
    </r>
  </si>
  <si>
    <t>A. Senior Personnel: PI/PD, Co-PIs, Faculty and Other Senior Associates:</t>
  </si>
  <si>
    <t>** F&amp;A exempt above $25,000</t>
  </si>
  <si>
    <t>*  F&amp;A exempt</t>
  </si>
  <si>
    <t>Admin &amp; Clerical list below with restricted items</t>
  </si>
  <si>
    <t>Total Modified Direct Costs</t>
  </si>
  <si>
    <r>
      <t xml:space="preserve">Sr. Personnel "X"  </t>
    </r>
    <r>
      <rPr>
        <b/>
        <sz val="11"/>
        <rFont val="Calibri"/>
        <family val="2"/>
      </rPr>
      <t>↓</t>
    </r>
  </si>
  <si>
    <t/>
  </si>
  <si>
    <t>Dept.</t>
  </si>
  <si>
    <t>zzPH</t>
  </si>
  <si>
    <t>PH</t>
  </si>
  <si>
    <t>Fill in Template (FIT)</t>
  </si>
  <si>
    <t>Budget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</si>
</sst>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"/>
    <numFmt numFmtId="167" formatCode="_(&quot;$&quot;* #,##0_);_(&quot;$&quot;* \(#,##0\);_(&quot;$&quot;* &quot;-&quot;??_);_(@_)"/>
    <numFmt numFmtId="168" formatCode="0.000"/>
    <numFmt numFmtId="169" formatCode="0.00000"/>
  </numFmts>
  <fonts count="53" x14ac:knownFonts="1">
    <font>
      <sz val="10"/>
      <name val="Arial"/>
    </font>
    <font>
      <sz val="8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i/>
      <sz val="10"/>
      <color rgb="FFC00000"/>
      <name val="Book Antiqua"/>
      <family val="1"/>
    </font>
    <font>
      <u/>
      <sz val="10"/>
      <color theme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Bahnschrift"/>
      <family val="2"/>
    </font>
    <font>
      <b/>
      <sz val="10"/>
      <color theme="4" tint="-0.249977111117893"/>
      <name val="Bahnschrift"/>
      <family val="2"/>
    </font>
    <font>
      <b/>
      <sz val="12"/>
      <color rgb="FF00B050"/>
      <name val="Arial Black"/>
      <family val="2"/>
    </font>
    <font>
      <b/>
      <sz val="10"/>
      <color rgb="FF00B050"/>
      <name val="Bahnschrift"/>
      <family val="2"/>
    </font>
    <font>
      <i/>
      <sz val="10"/>
      <name val="Bahnschrift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sz val="10"/>
      <color theme="4" tint="-0.249977111117893"/>
      <name val="Bahnschrift"/>
      <family val="2"/>
    </font>
    <font>
      <i/>
      <sz val="10"/>
      <color theme="4" tint="-0.249977111117893"/>
      <name val="Bahnschrift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2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name val="Arial Rounded MT Bold"/>
      <family val="2"/>
    </font>
  </fonts>
  <fills count="22">
    <fill>
      <patternFill patternType="none"/>
    </fill>
    <fill>
      <patternFill patternType="gray125"/>
    </fill>
    <fill>
      <patternFill patternType="lightTrellis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6" tint="0.80001220740379042"/>
        </stop>
        <stop position="1">
          <color theme="6" tint="0.40000610370189521"/>
        </stop>
      </gradientFill>
    </fill>
    <fill>
      <patternFill patternType="solid">
        <fgColor theme="6" tint="0.3999755851924192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0" xfId="0" applyFont="1" applyProtection="1"/>
    <xf numFmtId="164" fontId="5" fillId="0" borderId="1" xfId="0" applyNumberFormat="1" applyFont="1" applyBorder="1" applyProtection="1"/>
    <xf numFmtId="0" fontId="3" fillId="0" borderId="0" xfId="0" applyFont="1" applyProtection="1"/>
    <xf numFmtId="0" fontId="5" fillId="0" borderId="3" xfId="0" applyFont="1" applyBorder="1" applyProtection="1"/>
    <xf numFmtId="164" fontId="5" fillId="0" borderId="4" xfId="0" applyNumberFormat="1" applyFont="1" applyBorder="1" applyProtection="1"/>
    <xf numFmtId="0" fontId="3" fillId="0" borderId="5" xfId="0" applyFont="1" applyBorder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164" fontId="5" fillId="0" borderId="0" xfId="0" applyNumberFormat="1" applyFont="1" applyBorder="1" applyProtection="1"/>
    <xf numFmtId="0" fontId="5" fillId="0" borderId="0" xfId="0" applyFont="1" applyAlignment="1" applyProtection="1"/>
    <xf numFmtId="164" fontId="3" fillId="2" borderId="10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3" fontId="3" fillId="0" borderId="0" xfId="0" applyNumberFormat="1" applyFont="1" applyProtection="1"/>
    <xf numFmtId="0" fontId="10" fillId="0" borderId="0" xfId="0" applyFont="1" applyBorder="1" applyAlignment="1" applyProtection="1">
      <alignment horizontal="right"/>
      <protection locked="0"/>
    </xf>
    <xf numFmtId="14" fontId="14" fillId="0" borderId="0" xfId="0" applyNumberFormat="1" applyFont="1"/>
    <xf numFmtId="0" fontId="14" fillId="0" borderId="0" xfId="0" applyFont="1" applyAlignment="1">
      <alignment horizontal="right"/>
    </xf>
    <xf numFmtId="49" fontId="14" fillId="0" borderId="0" xfId="0" applyNumberFormat="1" applyFont="1"/>
    <xf numFmtId="14" fontId="0" fillId="4" borderId="0" xfId="0" applyNumberFormat="1" applyFill="1"/>
    <xf numFmtId="0" fontId="0" fillId="4" borderId="0" xfId="0" quotePrefix="1" applyFill="1" applyAlignment="1">
      <alignment horizontal="right"/>
    </xf>
    <xf numFmtId="49" fontId="0" fillId="4" borderId="0" xfId="0" applyNumberFormat="1" applyFill="1"/>
    <xf numFmtId="14" fontId="0" fillId="5" borderId="0" xfId="0" applyNumberFormat="1" applyFill="1"/>
    <xf numFmtId="0" fontId="0" fillId="5" borderId="0" xfId="0" quotePrefix="1" applyFill="1" applyAlignment="1">
      <alignment horizontal="right"/>
    </xf>
    <xf numFmtId="49" fontId="0" fillId="5" borderId="0" xfId="0" applyNumberFormat="1" applyFill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14" fontId="0" fillId="3" borderId="17" xfId="0" applyNumberFormat="1" applyFill="1" applyBorder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15" fillId="0" borderId="0" xfId="0" applyFont="1"/>
    <xf numFmtId="0" fontId="15" fillId="0" borderId="0" xfId="0" applyFont="1" applyAlignment="1">
      <alignment wrapText="1"/>
    </xf>
    <xf numFmtId="44" fontId="0" fillId="0" borderId="0" xfId="2" applyFont="1"/>
    <xf numFmtId="0" fontId="16" fillId="0" borderId="0" xfId="0" applyFont="1"/>
    <xf numFmtId="0" fontId="16" fillId="0" borderId="0" xfId="0" applyFont="1" applyAlignment="1">
      <alignment horizontal="left" wrapText="1" indent="1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11" xfId="0" applyBorder="1"/>
    <xf numFmtId="167" fontId="0" fillId="0" borderId="0" xfId="0" applyNumberFormat="1"/>
    <xf numFmtId="49" fontId="0" fillId="3" borderId="0" xfId="0" applyNumberFormat="1" applyFill="1"/>
    <xf numFmtId="167" fontId="0" fillId="0" borderId="11" xfId="0" applyNumberFormat="1" applyBorder="1"/>
    <xf numFmtId="2" fontId="0" fillId="0" borderId="0" xfId="0" applyNumberFormat="1"/>
    <xf numFmtId="0" fontId="15" fillId="0" borderId="0" xfId="0" applyFont="1" applyAlignment="1">
      <alignment horizontal="left" textRotation="180"/>
    </xf>
    <xf numFmtId="0" fontId="0" fillId="0" borderId="0" xfId="0" applyAlignment="1">
      <alignment horizontal="left" textRotation="180"/>
    </xf>
    <xf numFmtId="168" fontId="0" fillId="0" borderId="0" xfId="0" applyNumberFormat="1"/>
    <xf numFmtId="168" fontId="15" fillId="0" borderId="0" xfId="0" applyNumberFormat="1" applyFont="1" applyAlignment="1">
      <alignment horizontal="left" textRotation="180"/>
    </xf>
    <xf numFmtId="0" fontId="15" fillId="0" borderId="0" xfId="0" applyFont="1" applyAlignment="1">
      <alignment horizontal="right" indent="1"/>
    </xf>
    <xf numFmtId="0" fontId="16" fillId="0" borderId="0" xfId="0" applyFont="1" applyAlignment="1">
      <alignment horizontal="right" indent="1"/>
    </xf>
    <xf numFmtId="0" fontId="0" fillId="0" borderId="0" xfId="0" applyBorder="1"/>
    <xf numFmtId="0" fontId="17" fillId="0" borderId="0" xfId="0" applyFont="1" applyBorder="1" applyAlignment="1">
      <alignment horizontal="right"/>
    </xf>
    <xf numFmtId="0" fontId="15" fillId="6" borderId="0" xfId="0" applyFont="1" applyFill="1"/>
    <xf numFmtId="0" fontId="20" fillId="0" borderId="0" xfId="0" applyFont="1"/>
    <xf numFmtId="0" fontId="20" fillId="0" borderId="0" xfId="0" applyFont="1" applyBorder="1"/>
    <xf numFmtId="0" fontId="20" fillId="0" borderId="0" xfId="0" applyFont="1" applyAlignment="1">
      <alignment wrapText="1"/>
    </xf>
    <xf numFmtId="0" fontId="20" fillId="4" borderId="0" xfId="0" applyFont="1" applyFill="1"/>
    <xf numFmtId="0" fontId="20" fillId="0" borderId="0" xfId="0" applyFont="1" applyFill="1"/>
    <xf numFmtId="0" fontId="20" fillId="0" borderId="18" xfId="0" applyFont="1" applyFill="1" applyBorder="1"/>
    <xf numFmtId="0" fontId="21" fillId="0" borderId="0" xfId="0" applyFont="1" applyFill="1"/>
    <xf numFmtId="0" fontId="22" fillId="0" borderId="18" xfId="0" applyFont="1" applyFill="1" applyBorder="1"/>
    <xf numFmtId="0" fontId="23" fillId="0" borderId="0" xfId="0" applyFont="1" applyFill="1"/>
    <xf numFmtId="0" fontId="20" fillId="0" borderId="18" xfId="0" applyFont="1" applyBorder="1" applyAlignment="1">
      <alignment horizontal="left" indent="1"/>
    </xf>
    <xf numFmtId="0" fontId="20" fillId="0" borderId="18" xfId="0" applyFont="1" applyBorder="1"/>
    <xf numFmtId="0" fontId="20" fillId="0" borderId="19" xfId="0" applyFont="1" applyBorder="1"/>
    <xf numFmtId="0" fontId="23" fillId="0" borderId="18" xfId="0" applyFont="1" applyFill="1" applyBorder="1"/>
    <xf numFmtId="0" fontId="20" fillId="0" borderId="19" xfId="0" applyFont="1" applyBorder="1" applyAlignment="1">
      <alignment horizontal="left" indent="1"/>
    </xf>
    <xf numFmtId="0" fontId="20" fillId="0" borderId="0" xfId="0" applyFont="1" applyAlignment="1">
      <alignment horizontal="right"/>
    </xf>
    <xf numFmtId="0" fontId="23" fillId="0" borderId="0" xfId="0" applyFont="1" applyFill="1" applyBorder="1"/>
    <xf numFmtId="0" fontId="20" fillId="0" borderId="0" xfId="0" applyFont="1" applyBorder="1" applyAlignment="1">
      <alignment horizontal="left" indent="1"/>
    </xf>
    <xf numFmtId="0" fontId="24" fillId="0" borderId="0" xfId="0" applyFont="1" applyAlignment="1">
      <alignment horizontal="right"/>
    </xf>
    <xf numFmtId="0" fontId="20" fillId="0" borderId="18" xfId="0" applyFont="1" applyBorder="1" applyAlignment="1">
      <alignment horizontal="left"/>
    </xf>
    <xf numFmtId="0" fontId="13" fillId="0" borderId="0" xfId="0" applyFont="1"/>
    <xf numFmtId="167" fontId="0" fillId="0" borderId="0" xfId="2" applyNumberFormat="1" applyFont="1"/>
    <xf numFmtId="167" fontId="0" fillId="0" borderId="0" xfId="0" applyNumberFormat="1" applyBorder="1"/>
    <xf numFmtId="167" fontId="0" fillId="3" borderId="0" xfId="0" applyNumberFormat="1" applyFill="1"/>
    <xf numFmtId="0" fontId="2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44" fontId="0" fillId="0" borderId="0" xfId="0" applyNumberFormat="1" applyBorder="1"/>
    <xf numFmtId="44" fontId="0" fillId="0" borderId="11" xfId="0" applyNumberFormat="1" applyBorder="1"/>
    <xf numFmtId="44" fontId="13" fillId="0" borderId="0" xfId="2" applyFont="1" applyAlignment="1">
      <alignment horizontal="left" textRotation="180"/>
    </xf>
    <xf numFmtId="44" fontId="13" fillId="0" borderId="0" xfId="2" applyFont="1" applyAlignment="1">
      <alignment horizontal="center"/>
    </xf>
    <xf numFmtId="0" fontId="15" fillId="0" borderId="0" xfId="0" applyFont="1" applyBorder="1"/>
    <xf numFmtId="44" fontId="13" fillId="0" borderId="0" xfId="2" applyFont="1" applyBorder="1" applyAlignment="1">
      <alignment horizontal="center"/>
    </xf>
    <xf numFmtId="0" fontId="15" fillId="0" borderId="11" xfId="0" applyFont="1" applyBorder="1"/>
    <xf numFmtId="44" fontId="13" fillId="0" borderId="11" xfId="2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15" borderId="0" xfId="0" applyFont="1" applyFill="1"/>
    <xf numFmtId="0" fontId="0" fillId="15" borderId="0" xfId="0" applyFill="1"/>
    <xf numFmtId="0" fontId="0" fillId="15" borderId="0" xfId="0" applyFill="1" applyAlignment="1">
      <alignment horizontal="right" indent="1"/>
    </xf>
    <xf numFmtId="0" fontId="13" fillId="15" borderId="0" xfId="0" applyFont="1" applyFill="1" applyAlignment="1">
      <alignment horizontal="right"/>
    </xf>
    <xf numFmtId="167" fontId="0" fillId="15" borderId="0" xfId="0" applyNumberFormat="1" applyFill="1" applyBorder="1"/>
    <xf numFmtId="167" fontId="16" fillId="15" borderId="0" xfId="0" applyNumberFormat="1" applyFont="1" applyFill="1"/>
    <xf numFmtId="167" fontId="16" fillId="0" borderId="0" xfId="0" applyNumberFormat="1" applyFont="1" applyBorder="1"/>
    <xf numFmtId="0" fontId="27" fillId="0" borderId="0" xfId="0" applyFont="1" applyAlignment="1">
      <alignment wrapText="1"/>
    </xf>
    <xf numFmtId="0" fontId="13" fillId="0" borderId="11" xfId="0" applyFont="1" applyFill="1" applyBorder="1"/>
    <xf numFmtId="0" fontId="15" fillId="0" borderId="11" xfId="0" applyFont="1" applyFill="1" applyBorder="1"/>
    <xf numFmtId="44" fontId="13" fillId="0" borderId="11" xfId="2" applyFont="1" applyFill="1" applyBorder="1" applyAlignment="1">
      <alignment horizontal="center"/>
    </xf>
    <xf numFmtId="0" fontId="0" fillId="0" borderId="0" xfId="0" applyFill="1" applyAlignment="1"/>
    <xf numFmtId="167" fontId="0" fillId="0" borderId="0" xfId="0" applyNumberFormat="1" applyFill="1"/>
    <xf numFmtId="169" fontId="0" fillId="0" borderId="0" xfId="2" applyNumberFormat="1" applyFont="1" applyFill="1"/>
    <xf numFmtId="0" fontId="0" fillId="0" borderId="0" xfId="0" applyFill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7" fillId="0" borderId="0" xfId="0" applyFont="1"/>
    <xf numFmtId="0" fontId="0" fillId="5" borderId="0" xfId="0" applyFill="1"/>
    <xf numFmtId="0" fontId="0" fillId="5" borderId="0" xfId="0" applyFill="1" applyAlignment="1">
      <alignment horizontal="right" indent="1"/>
    </xf>
    <xf numFmtId="0" fontId="13" fillId="5" borderId="0" xfId="0" applyFont="1" applyFill="1" applyAlignment="1">
      <alignment horizontal="right" indent="1"/>
    </xf>
    <xf numFmtId="14" fontId="1" fillId="5" borderId="0" xfId="0" applyNumberFormat="1" applyFont="1" applyFill="1"/>
    <xf numFmtId="0" fontId="1" fillId="5" borderId="0" xfId="0" applyFont="1" applyFill="1"/>
    <xf numFmtId="0" fontId="29" fillId="0" borderId="0" xfId="0" applyFont="1" applyFill="1" applyBorder="1"/>
    <xf numFmtId="0" fontId="13" fillId="0" borderId="0" xfId="0" applyFont="1" applyAlignment="1">
      <alignment horizontal="left" textRotation="180"/>
    </xf>
    <xf numFmtId="0" fontId="20" fillId="0" borderId="0" xfId="0" applyFont="1" applyAlignment="1">
      <alignment horizontal="left" indent="1"/>
    </xf>
    <xf numFmtId="167" fontId="18" fillId="0" borderId="0" xfId="0" applyNumberFormat="1" applyFont="1" applyBorder="1"/>
    <xf numFmtId="0" fontId="16" fillId="0" borderId="0" xfId="0" applyFont="1" applyBorder="1"/>
    <xf numFmtId="0" fontId="0" fillId="8" borderId="0" xfId="0" applyFill="1"/>
    <xf numFmtId="14" fontId="0" fillId="8" borderId="0" xfId="0" applyNumberFormat="1" applyFill="1"/>
    <xf numFmtId="0" fontId="13" fillId="0" borderId="0" xfId="0" applyFont="1" applyAlignment="1">
      <alignment horizontal="left"/>
    </xf>
    <xf numFmtId="1" fontId="0" fillId="0" borderId="0" xfId="0" applyNumberFormat="1"/>
    <xf numFmtId="0" fontId="27" fillId="0" borderId="0" xfId="0" applyFont="1" applyAlignment="1">
      <alignment horizontal="left" indent="1"/>
    </xf>
    <xf numFmtId="0" fontId="27" fillId="0" borderId="0" xfId="0" applyFont="1" applyFill="1" applyAlignment="1">
      <alignment horizontal="left" indent="1"/>
    </xf>
    <xf numFmtId="168" fontId="27" fillId="0" borderId="0" xfId="0" applyNumberFormat="1" applyFont="1" applyFill="1" applyAlignment="1">
      <alignment horizontal="center"/>
    </xf>
    <xf numFmtId="44" fontId="13" fillId="0" borderId="0" xfId="2" applyFont="1"/>
    <xf numFmtId="0" fontId="20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0" fontId="20" fillId="16" borderId="0" xfId="0" applyFont="1" applyFill="1" applyAlignment="1">
      <alignment horizontal="right"/>
    </xf>
    <xf numFmtId="0" fontId="23" fillId="16" borderId="0" xfId="0" applyFont="1" applyFill="1"/>
    <xf numFmtId="0" fontId="20" fillId="16" borderId="0" xfId="0" applyFont="1" applyFill="1"/>
    <xf numFmtId="0" fontId="23" fillId="4" borderId="0" xfId="0" applyFont="1" applyFill="1"/>
    <xf numFmtId="0" fontId="23" fillId="17" borderId="0" xfId="0" applyFont="1" applyFill="1"/>
    <xf numFmtId="0" fontId="20" fillId="17" borderId="0" xfId="0" applyFont="1" applyFill="1"/>
    <xf numFmtId="0" fontId="0" fillId="18" borderId="0" xfId="0" applyFill="1"/>
    <xf numFmtId="2" fontId="0" fillId="6" borderId="0" xfId="0" applyNumberFormat="1" applyFill="1"/>
    <xf numFmtId="44" fontId="16" fillId="0" borderId="0" xfId="0" applyNumberFormat="1" applyFont="1"/>
    <xf numFmtId="44" fontId="0" fillId="0" borderId="0" xfId="0" applyNumberFormat="1"/>
    <xf numFmtId="0" fontId="13" fillId="18" borderId="0" xfId="0" applyFont="1" applyFill="1"/>
    <xf numFmtId="0" fontId="18" fillId="0" borderId="0" xfId="0" applyFont="1"/>
    <xf numFmtId="0" fontId="13" fillId="14" borderId="0" xfId="0" applyFont="1" applyFill="1"/>
    <xf numFmtId="0" fontId="13" fillId="19" borderId="0" xfId="0" applyFont="1" applyFill="1"/>
    <xf numFmtId="0" fontId="13" fillId="0" borderId="0" xfId="0" applyFont="1" applyFill="1" applyBorder="1"/>
    <xf numFmtId="0" fontId="13" fillId="0" borderId="0" xfId="0" applyFont="1" applyBorder="1"/>
    <xf numFmtId="0" fontId="13" fillId="0" borderId="7" xfId="0" applyFont="1" applyBorder="1"/>
    <xf numFmtId="0" fontId="13" fillId="13" borderId="7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14" fontId="13" fillId="4" borderId="7" xfId="0" applyNumberFormat="1" applyFont="1" applyFill="1" applyBorder="1" applyAlignment="1">
      <alignment horizontal="left" indent="1"/>
    </xf>
    <xf numFmtId="0" fontId="13" fillId="13" borderId="7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3" fillId="0" borderId="0" xfId="0" applyFont="1" applyFill="1"/>
    <xf numFmtId="0" fontId="33" fillId="0" borderId="0" xfId="0" applyFont="1" applyFill="1" applyBorder="1"/>
    <xf numFmtId="0" fontId="13" fillId="7" borderId="7" xfId="0" applyFont="1" applyFill="1" applyBorder="1"/>
    <xf numFmtId="0" fontId="13" fillId="4" borderId="0" xfId="0" applyFont="1" applyFill="1" applyAlignment="1"/>
    <xf numFmtId="0" fontId="13" fillId="4" borderId="0" xfId="0" applyFont="1" applyFill="1"/>
    <xf numFmtId="0" fontId="13" fillId="0" borderId="0" xfId="0" applyFont="1" applyFill="1" applyBorder="1" applyAlignment="1"/>
    <xf numFmtId="0" fontId="33" fillId="0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left" indent="1"/>
    </xf>
    <xf numFmtId="164" fontId="13" fillId="0" borderId="7" xfId="0" applyNumberFormat="1" applyFont="1" applyBorder="1"/>
    <xf numFmtId="2" fontId="13" fillId="7" borderId="7" xfId="0" applyNumberFormat="1" applyFont="1" applyFill="1" applyBorder="1"/>
    <xf numFmtId="0" fontId="1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3" fillId="0" borderId="11" xfId="0" applyFont="1" applyFill="1" applyBorder="1" applyAlignment="1">
      <alignment horizontal="left" indent="1"/>
    </xf>
    <xf numFmtId="164" fontId="13" fillId="0" borderId="11" xfId="0" applyNumberFormat="1" applyFont="1" applyFill="1" applyBorder="1"/>
    <xf numFmtId="0" fontId="13" fillId="0" borderId="0" xfId="0" applyFont="1" applyFill="1" applyBorder="1" applyAlignment="1">
      <alignment horizontal="right" indent="1"/>
    </xf>
    <xf numFmtId="0" fontId="33" fillId="0" borderId="0" xfId="0" applyFont="1" applyFill="1" applyAlignment="1">
      <alignment wrapText="1"/>
    </xf>
    <xf numFmtId="0" fontId="13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center"/>
    </xf>
    <xf numFmtId="1" fontId="13" fillId="7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2" fontId="13" fillId="7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 wrapText="1" indent="1"/>
    </xf>
    <xf numFmtId="0" fontId="18" fillId="0" borderId="0" xfId="0" applyFont="1" applyFill="1" applyBorder="1" applyAlignment="1">
      <alignment horizontal="left" vertical="top"/>
    </xf>
    <xf numFmtId="0" fontId="13" fillId="19" borderId="0" xfId="0" applyFont="1" applyFill="1" applyBorder="1"/>
    <xf numFmtId="44" fontId="13" fillId="0" borderId="0" xfId="0" applyNumberFormat="1" applyFont="1"/>
    <xf numFmtId="0" fontId="36" fillId="0" borderId="0" xfId="0" applyFont="1" applyFill="1"/>
    <xf numFmtId="44" fontId="13" fillId="0" borderId="0" xfId="0" applyNumberFormat="1" applyFont="1" applyFill="1" applyBorder="1"/>
    <xf numFmtId="44" fontId="13" fillId="13" borderId="0" xfId="2" applyFont="1" applyFill="1"/>
    <xf numFmtId="44" fontId="13" fillId="0" borderId="0" xfId="2" applyFont="1" applyFill="1" applyBorder="1"/>
    <xf numFmtId="0" fontId="36" fillId="0" borderId="0" xfId="0" applyFont="1"/>
    <xf numFmtId="0" fontId="37" fillId="0" borderId="0" xfId="0" applyFont="1" applyFill="1" applyAlignment="1">
      <alignment horizontal="left" vertical="top"/>
    </xf>
    <xf numFmtId="44" fontId="13" fillId="13" borderId="0" xfId="0" applyNumberFormat="1" applyFont="1" applyFill="1"/>
    <xf numFmtId="164" fontId="36" fillId="7" borderId="7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13" fillId="0" borderId="18" xfId="0" applyFont="1" applyBorder="1" applyAlignment="1">
      <alignment horizontal="left" indent="1"/>
    </xf>
    <xf numFmtId="0" fontId="13" fillId="0" borderId="18" xfId="0" applyFont="1" applyBorder="1"/>
    <xf numFmtId="164" fontId="36" fillId="10" borderId="7" xfId="0" applyNumberFormat="1" applyFont="1" applyFill="1" applyBorder="1"/>
    <xf numFmtId="164" fontId="36" fillId="12" borderId="7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3" fillId="0" borderId="19" xfId="0" applyFont="1" applyBorder="1"/>
    <xf numFmtId="0" fontId="39" fillId="0" borderId="18" xfId="0" applyFont="1" applyFill="1" applyBorder="1"/>
    <xf numFmtId="0" fontId="13" fillId="0" borderId="19" xfId="0" applyFont="1" applyBorder="1" applyAlignment="1">
      <alignment horizontal="left" indent="1"/>
    </xf>
    <xf numFmtId="164" fontId="36" fillId="11" borderId="7" xfId="0" applyNumberFormat="1" applyFont="1" applyFill="1" applyBorder="1"/>
    <xf numFmtId="0" fontId="13" fillId="0" borderId="18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0" borderId="0" xfId="2" applyNumberFormat="1" applyFont="1" applyFill="1" applyBorder="1"/>
    <xf numFmtId="164" fontId="13" fillId="0" borderId="11" xfId="2" applyNumberFormat="1" applyFont="1" applyFill="1" applyBorder="1"/>
    <xf numFmtId="164" fontId="13" fillId="0" borderId="0" xfId="0" applyNumberFormat="1" applyFont="1" applyFill="1" applyBorder="1" applyAlignment="1">
      <alignment horizontal="right" indent="1"/>
    </xf>
    <xf numFmtId="164" fontId="13" fillId="0" borderId="3" xfId="2" applyNumberFormat="1" applyFont="1" applyFill="1" applyBorder="1"/>
    <xf numFmtId="44" fontId="16" fillId="0" borderId="0" xfId="0" applyNumberFormat="1" applyFont="1" applyBorder="1"/>
    <xf numFmtId="0" fontId="13" fillId="5" borderId="0" xfId="0" applyFont="1" applyFill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3" fillId="5" borderId="0" xfId="0" applyFont="1" applyFill="1" applyBorder="1"/>
    <xf numFmtId="0" fontId="13" fillId="5" borderId="0" xfId="0" applyFont="1" applyFill="1" applyAlignment="1">
      <alignment horizontal="left" vertical="top" wrapText="1"/>
    </xf>
    <xf numFmtId="0" fontId="3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right" wrapText="1" indent="1"/>
    </xf>
    <xf numFmtId="0" fontId="18" fillId="5" borderId="0" xfId="0" applyFont="1" applyFill="1" applyBorder="1" applyAlignment="1">
      <alignment horizontal="left" vertical="top"/>
    </xf>
    <xf numFmtId="164" fontId="13" fillId="0" borderId="3" xfId="0" applyNumberFormat="1" applyFont="1" applyFill="1" applyBorder="1"/>
    <xf numFmtId="2" fontId="13" fillId="4" borderId="12" xfId="0" applyNumberFormat="1" applyFont="1" applyFill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32" fillId="10" borderId="18" xfId="0" applyFont="1" applyFill="1" applyBorder="1"/>
    <xf numFmtId="0" fontId="13" fillId="10" borderId="18" xfId="0" applyFont="1" applyFill="1" applyBorder="1"/>
    <xf numFmtId="0" fontId="38" fillId="10" borderId="18" xfId="0" applyFont="1" applyFill="1" applyBorder="1"/>
    <xf numFmtId="167" fontId="0" fillId="10" borderId="0" xfId="2" applyNumberFormat="1" applyFont="1" applyFill="1"/>
    <xf numFmtId="167" fontId="0" fillId="10" borderId="0" xfId="0" applyNumberFormat="1" applyFill="1"/>
    <xf numFmtId="0" fontId="13" fillId="5" borderId="0" xfId="0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top"/>
    </xf>
    <xf numFmtId="164" fontId="13" fillId="0" borderId="17" xfId="0" applyNumberFormat="1" applyFont="1" applyBorder="1" applyAlignment="1">
      <alignment horizontal="left" indent="1"/>
    </xf>
    <xf numFmtId="164" fontId="13" fillId="0" borderId="9" xfId="0" applyNumberFormat="1" applyFont="1" applyFill="1" applyBorder="1"/>
    <xf numFmtId="167" fontId="13" fillId="0" borderId="0" xfId="2" applyNumberFormat="1" applyFont="1" applyFill="1" applyBorder="1" applyAlignment="1">
      <alignment horizontal="center"/>
    </xf>
    <xf numFmtId="167" fontId="13" fillId="0" borderId="3" xfId="2" applyNumberFormat="1" applyFont="1" applyFill="1" applyBorder="1" applyAlignment="1">
      <alignment horizontal="center"/>
    </xf>
    <xf numFmtId="167" fontId="13" fillId="0" borderId="0" xfId="0" applyNumberFormat="1" applyFont="1" applyFill="1" applyBorder="1"/>
    <xf numFmtId="167" fontId="13" fillId="5" borderId="0" xfId="0" applyNumberFormat="1" applyFont="1" applyFill="1" applyBorder="1" applyAlignment="1">
      <alignment horizontal="right" indent="1"/>
    </xf>
    <xf numFmtId="167" fontId="13" fillId="0" borderId="11" xfId="2" applyNumberFormat="1" applyFont="1" applyFill="1" applyBorder="1" applyAlignment="1">
      <alignment horizontal="center"/>
    </xf>
    <xf numFmtId="167" fontId="13" fillId="0" borderId="0" xfId="2" applyNumberFormat="1" applyFont="1" applyFill="1" applyBorder="1" applyAlignment="1">
      <alignment horizontal="left" indent="1"/>
    </xf>
    <xf numFmtId="167" fontId="13" fillId="0" borderId="11" xfId="2" applyNumberFormat="1" applyFont="1" applyFill="1" applyBorder="1" applyAlignment="1">
      <alignment horizontal="left" indent="1"/>
    </xf>
    <xf numFmtId="167" fontId="13" fillId="0" borderId="0" xfId="0" applyNumberFormat="1" applyFont="1" applyFill="1" applyBorder="1" applyAlignment="1">
      <alignment horizontal="left" indent="1"/>
    </xf>
    <xf numFmtId="167" fontId="13" fillId="0" borderId="3" xfId="2" applyNumberFormat="1" applyFont="1" applyFill="1" applyBorder="1" applyAlignment="1">
      <alignment horizontal="left" indent="1"/>
    </xf>
    <xf numFmtId="166" fontId="27" fillId="0" borderId="0" xfId="0" applyNumberFormat="1" applyFont="1" applyFill="1" applyAlignment="1">
      <alignment horizontal="center"/>
    </xf>
    <xf numFmtId="14" fontId="13" fillId="6" borderId="7" xfId="0" applyNumberFormat="1" applyFont="1" applyFill="1" applyBorder="1" applyAlignment="1">
      <alignment horizontal="left" indent="1"/>
    </xf>
    <xf numFmtId="166" fontId="27" fillId="0" borderId="11" xfId="0" applyNumberFormat="1" applyFont="1" applyFill="1" applyBorder="1" applyAlignment="1">
      <alignment horizontal="center"/>
    </xf>
    <xf numFmtId="166" fontId="44" fillId="0" borderId="0" xfId="0" applyNumberFormat="1" applyFont="1"/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vertical="top"/>
    </xf>
    <xf numFmtId="49" fontId="13" fillId="0" borderId="0" xfId="0" applyNumberFormat="1" applyFont="1" applyAlignment="1">
      <alignment horizontal="right" vertical="top" indent="1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Border="1" applyAlignment="1" applyProtection="1">
      <alignment vertical="center" wrapText="1"/>
    </xf>
    <xf numFmtId="49" fontId="47" fillId="0" borderId="0" xfId="0" applyNumberFormat="1" applyFont="1" applyAlignment="1">
      <alignment horizontal="right" vertical="top" wrapText="1" indent="1"/>
    </xf>
    <xf numFmtId="0" fontId="0" fillId="0" borderId="0" xfId="0" applyFont="1" applyFill="1" applyBorder="1" applyAlignment="1">
      <alignment horizontal="right"/>
    </xf>
    <xf numFmtId="49" fontId="16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 vertical="top"/>
    </xf>
    <xf numFmtId="0" fontId="47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right" indent="1"/>
    </xf>
    <xf numFmtId="0" fontId="13" fillId="10" borderId="0" xfId="0" applyFont="1" applyFill="1"/>
    <xf numFmtId="0" fontId="13" fillId="10" borderId="0" xfId="0" applyFont="1" applyFill="1" applyAlignment="1">
      <alignment horizontal="right"/>
    </xf>
    <xf numFmtId="0" fontId="0" fillId="10" borderId="0" xfId="0" applyFill="1"/>
    <xf numFmtId="0" fontId="5" fillId="0" borderId="13" xfId="0" applyFont="1" applyBorder="1" applyAlignment="1" applyProtection="1">
      <protection locked="0"/>
    </xf>
    <xf numFmtId="0" fontId="48" fillId="0" borderId="0" xfId="0" applyFont="1"/>
    <xf numFmtId="0" fontId="36" fillId="0" borderId="0" xfId="0" applyFont="1" applyFill="1" applyAlignment="1">
      <alignment horizontal="right"/>
    </xf>
    <xf numFmtId="0" fontId="47" fillId="0" borderId="0" xfId="0" applyFont="1"/>
    <xf numFmtId="0" fontId="16" fillId="20" borderId="0" xfId="0" applyFont="1" applyFill="1"/>
    <xf numFmtId="0" fontId="28" fillId="20" borderId="0" xfId="0" applyFont="1" applyFill="1" applyAlignment="1">
      <alignment horizontal="center"/>
    </xf>
    <xf numFmtId="0" fontId="16" fillId="20" borderId="0" xfId="0" applyFont="1" applyFill="1" applyAlignment="1">
      <alignment horizontal="right"/>
    </xf>
    <xf numFmtId="44" fontId="16" fillId="20" borderId="0" xfId="0" applyNumberFormat="1" applyFont="1" applyFill="1" applyBorder="1"/>
    <xf numFmtId="44" fontId="16" fillId="20" borderId="11" xfId="0" applyNumberFormat="1" applyFont="1" applyFill="1" applyBorder="1"/>
    <xf numFmtId="44" fontId="16" fillId="20" borderId="20" xfId="0" applyNumberFormat="1" applyFont="1" applyFill="1" applyBorder="1"/>
    <xf numFmtId="44" fontId="16" fillId="20" borderId="21" xfId="0" applyNumberFormat="1" applyFont="1" applyFill="1" applyBorder="1"/>
    <xf numFmtId="44" fontId="16" fillId="20" borderId="16" xfId="0" applyNumberFormat="1" applyFont="1" applyFill="1" applyBorder="1"/>
    <xf numFmtId="167" fontId="16" fillId="20" borderId="16" xfId="0" applyNumberFormat="1" applyFont="1" applyFill="1" applyBorder="1"/>
    <xf numFmtId="0" fontId="16" fillId="20" borderId="16" xfId="0" applyFont="1" applyFill="1" applyBorder="1"/>
    <xf numFmtId="0" fontId="16" fillId="20" borderId="11" xfId="0" applyFont="1" applyFill="1" applyBorder="1"/>
    <xf numFmtId="167" fontId="13" fillId="0" borderId="0" xfId="2" applyNumberFormat="1" applyFont="1" applyAlignment="1">
      <alignment vertical="top"/>
    </xf>
    <xf numFmtId="167" fontId="13" fillId="0" borderId="0" xfId="2" applyNumberFormat="1" applyFont="1" applyAlignment="1"/>
    <xf numFmtId="0" fontId="13" fillId="0" borderId="0" xfId="0" applyNumberFormat="1" applyFont="1" applyBorder="1" applyAlignment="1">
      <alignment horizontal="right" vertical="top" indent="1"/>
    </xf>
    <xf numFmtId="49" fontId="16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167" fontId="13" fillId="0" borderId="0" xfId="2" applyNumberFormat="1" applyFont="1" applyBorder="1" applyAlignment="1">
      <alignment vertical="top"/>
    </xf>
    <xf numFmtId="0" fontId="13" fillId="0" borderId="11" xfId="0" applyNumberFormat="1" applyFont="1" applyBorder="1" applyAlignment="1">
      <alignment horizontal="right" vertical="top" indent="1"/>
    </xf>
    <xf numFmtId="49" fontId="16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167" fontId="13" fillId="0" borderId="11" xfId="2" applyNumberFormat="1" applyFont="1" applyBorder="1" applyAlignment="1">
      <alignment vertical="top"/>
    </xf>
    <xf numFmtId="0" fontId="13" fillId="0" borderId="0" xfId="0" applyFont="1" applyAlignment="1">
      <alignment horizontal="right" vertical="top" indent="1"/>
    </xf>
    <xf numFmtId="49" fontId="13" fillId="0" borderId="0" xfId="0" applyNumberFormat="1" applyFont="1" applyBorder="1" applyAlignment="1">
      <alignment horizontal="right" vertical="top" indent="1"/>
    </xf>
    <xf numFmtId="49" fontId="13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right" vertical="top" wrapText="1" indent="1"/>
    </xf>
    <xf numFmtId="0" fontId="47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top" indent="1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167" fontId="16" fillId="0" borderId="0" xfId="2" applyNumberFormat="1" applyFont="1" applyBorder="1" applyAlignment="1">
      <alignment vertical="top"/>
    </xf>
    <xf numFmtId="49" fontId="16" fillId="10" borderId="0" xfId="0" applyNumberFormat="1" applyFont="1" applyFill="1" applyBorder="1" applyAlignment="1">
      <alignment horizontal="right" vertical="top" indent="1"/>
    </xf>
    <xf numFmtId="49" fontId="16" fillId="10" borderId="0" xfId="0" applyNumberFormat="1" applyFont="1" applyFill="1" applyBorder="1" applyAlignment="1">
      <alignment horizontal="center" vertical="top"/>
    </xf>
    <xf numFmtId="0" fontId="16" fillId="10" borderId="0" xfId="0" applyNumberFormat="1" applyFont="1" applyFill="1" applyBorder="1" applyAlignment="1">
      <alignment horizontal="center" vertical="top"/>
    </xf>
    <xf numFmtId="0" fontId="16" fillId="10" borderId="0" xfId="0" applyFont="1" applyFill="1" applyBorder="1" applyAlignment="1">
      <alignment vertical="top"/>
    </xf>
    <xf numFmtId="167" fontId="16" fillId="10" borderId="0" xfId="2" applyNumberFormat="1" applyFont="1" applyFill="1" applyBorder="1" applyAlignment="1">
      <alignment vertical="top"/>
    </xf>
    <xf numFmtId="0" fontId="13" fillId="0" borderId="0" xfId="0" applyFont="1" applyBorder="1" applyAlignment="1">
      <alignment horizontal="right" vertical="top" indent="1"/>
    </xf>
    <xf numFmtId="0" fontId="13" fillId="0" borderId="11" xfId="0" applyFont="1" applyBorder="1" applyAlignment="1">
      <alignment horizontal="right" vertical="top" indent="1"/>
    </xf>
    <xf numFmtId="0" fontId="18" fillId="0" borderId="0" xfId="0" applyNumberFormat="1" applyFont="1" applyAlignment="1">
      <alignment horizontal="center" vertical="top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/>
    <xf numFmtId="0" fontId="13" fillId="0" borderId="11" xfId="0" applyFont="1" applyBorder="1" applyAlignment="1">
      <alignment wrapText="1"/>
    </xf>
    <xf numFmtId="0" fontId="2" fillId="20" borderId="0" xfId="0" applyFont="1" applyFill="1" applyBorder="1" applyAlignment="1" applyProtection="1">
      <alignment horizontal="centerContinuous"/>
      <protection locked="0"/>
    </xf>
    <xf numFmtId="0" fontId="0" fillId="20" borderId="14" xfId="0" applyFill="1" applyBorder="1" applyAlignment="1" applyProtection="1">
      <protection locked="0"/>
    </xf>
    <xf numFmtId="0" fontId="3" fillId="20" borderId="0" xfId="0" applyFont="1" applyFill="1" applyBorder="1" applyProtection="1">
      <protection locked="0"/>
    </xf>
    <xf numFmtId="3" fontId="3" fillId="20" borderId="0" xfId="0" applyNumberFormat="1" applyFont="1" applyFill="1" applyProtection="1"/>
    <xf numFmtId="164" fontId="3" fillId="20" borderId="6" xfId="0" applyNumberFormat="1" applyFont="1" applyFill="1" applyBorder="1" applyProtection="1">
      <protection locked="0"/>
    </xf>
    <xf numFmtId="0" fontId="3" fillId="20" borderId="0" xfId="0" applyFont="1" applyFill="1" applyProtection="1"/>
    <xf numFmtId="164" fontId="3" fillId="20" borderId="8" xfId="0" applyNumberFormat="1" applyFont="1" applyFill="1" applyBorder="1" applyProtection="1"/>
    <xf numFmtId="164" fontId="3" fillId="20" borderId="6" xfId="0" applyNumberFormat="1" applyFont="1" applyFill="1" applyBorder="1" applyProtection="1"/>
    <xf numFmtId="164" fontId="3" fillId="20" borderId="0" xfId="0" applyNumberFormat="1" applyFont="1" applyFill="1" applyBorder="1" applyProtection="1"/>
    <xf numFmtId="0" fontId="3" fillId="20" borderId="0" xfId="0" applyFont="1" applyFill="1" applyBorder="1"/>
    <xf numFmtId="0" fontId="13" fillId="21" borderId="0" xfId="0" applyFont="1" applyFill="1" applyAlignment="1">
      <alignment horizontal="center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5" fillId="20" borderId="7" xfId="0" applyFont="1" applyFill="1" applyBorder="1" applyAlignment="1" applyProtection="1">
      <alignment horizontal="left"/>
    </xf>
    <xf numFmtId="0" fontId="16" fillId="0" borderId="18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indent="1"/>
    </xf>
    <xf numFmtId="0" fontId="50" fillId="0" borderId="0" xfId="0" applyFont="1"/>
    <xf numFmtId="164" fontId="50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Font="1" applyBorder="1"/>
    <xf numFmtId="0" fontId="50" fillId="19" borderId="0" xfId="0" applyFont="1" applyFill="1"/>
    <xf numFmtId="164" fontId="44" fillId="0" borderId="0" xfId="0" applyNumberFormat="1" applyFont="1" applyFill="1" applyBorder="1"/>
    <xf numFmtId="164" fontId="44" fillId="0" borderId="0" xfId="0" applyNumberFormat="1" applyFont="1" applyFill="1" applyBorder="1" applyAlignment="1"/>
    <xf numFmtId="164" fontId="50" fillId="0" borderId="11" xfId="0" applyNumberFormat="1" applyFont="1" applyFill="1" applyBorder="1" applyAlignment="1"/>
    <xf numFmtId="0" fontId="51" fillId="0" borderId="0" xfId="0" applyFont="1" applyFill="1" applyBorder="1" applyAlignment="1"/>
    <xf numFmtId="0" fontId="3" fillId="0" borderId="0" xfId="0" applyFont="1" applyFill="1" applyProtection="1"/>
    <xf numFmtId="164" fontId="3" fillId="0" borderId="1" xfId="0" applyNumberFormat="1" applyFont="1" applyFill="1" applyBorder="1" applyProtection="1"/>
    <xf numFmtId="0" fontId="3" fillId="0" borderId="0" xfId="0" applyFont="1" applyFill="1"/>
    <xf numFmtId="168" fontId="3" fillId="0" borderId="1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0" fillId="20" borderId="22" xfId="0" applyFill="1" applyBorder="1" applyAlignment="1" applyProtection="1">
      <protection locked="0"/>
    </xf>
    <xf numFmtId="0" fontId="5" fillId="20" borderId="23" xfId="0" applyFont="1" applyFill="1" applyBorder="1" applyAlignment="1" applyProtection="1">
      <alignment horizontal="left"/>
    </xf>
    <xf numFmtId="164" fontId="3" fillId="20" borderId="16" xfId="0" applyNumberFormat="1" applyFont="1" applyFill="1" applyBorder="1" applyProtection="1">
      <protection locked="0"/>
    </xf>
    <xf numFmtId="168" fontId="3" fillId="0" borderId="0" xfId="0" applyNumberFormat="1" applyFont="1" applyFill="1" applyBorder="1" applyProtection="1"/>
    <xf numFmtId="164" fontId="3" fillId="20" borderId="16" xfId="0" applyNumberFormat="1" applyFont="1" applyFill="1" applyBorder="1" applyProtection="1"/>
    <xf numFmtId="0" fontId="3" fillId="0" borderId="0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/>
    <xf numFmtId="164" fontId="3" fillId="0" borderId="0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165" fontId="8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164" fontId="3" fillId="0" borderId="0" xfId="0" applyNumberFormat="1" applyFont="1" applyBorder="1" applyProtection="1"/>
    <xf numFmtId="164" fontId="3" fillId="0" borderId="0" xfId="0" applyNumberFormat="1" applyFont="1" applyBorder="1" applyAlignment="1" applyProtection="1"/>
    <xf numFmtId="164" fontId="3" fillId="0" borderId="0" xfId="0" applyNumberFormat="1" applyFont="1" applyFill="1" applyBorder="1" applyProtection="1">
      <protection locked="0"/>
    </xf>
    <xf numFmtId="0" fontId="8" fillId="0" borderId="0" xfId="0" applyFont="1" applyProtection="1"/>
    <xf numFmtId="164" fontId="8" fillId="0" borderId="1" xfId="0" applyNumberFormat="1" applyFont="1" applyBorder="1" applyProtection="1"/>
    <xf numFmtId="164" fontId="8" fillId="20" borderId="6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/>
    <xf numFmtId="168" fontId="13" fillId="0" borderId="0" xfId="2" applyNumberFormat="1" applyFont="1" applyAlignment="1">
      <alignment vertical="top"/>
    </xf>
    <xf numFmtId="164" fontId="13" fillId="0" borderId="0" xfId="0" applyNumberFormat="1" applyFont="1" applyFill="1" applyBorder="1" applyAlignment="1">
      <alignment horizontal="right"/>
    </xf>
    <xf numFmtId="167" fontId="16" fillId="10" borderId="0" xfId="0" applyNumberFormat="1" applyFont="1" applyFill="1" applyBorder="1" applyAlignment="1">
      <alignment vertical="top"/>
    </xf>
    <xf numFmtId="167" fontId="16" fillId="10" borderId="0" xfId="2" applyNumberFormat="1" applyFont="1" applyFill="1" applyBorder="1" applyAlignment="1">
      <alignment horizontal="left" vertical="top"/>
    </xf>
    <xf numFmtId="167" fontId="13" fillId="10" borderId="0" xfId="2" applyNumberFormat="1" applyFont="1" applyFill="1" applyBorder="1" applyAlignment="1">
      <alignment vertical="top"/>
    </xf>
    <xf numFmtId="44" fontId="25" fillId="0" borderId="0" xfId="2" applyFont="1" applyFill="1"/>
    <xf numFmtId="0" fontId="0" fillId="0" borderId="0" xfId="0" applyFill="1"/>
    <xf numFmtId="0" fontId="26" fillId="0" borderId="0" xfId="0" applyFont="1" applyFill="1"/>
    <xf numFmtId="167" fontId="0" fillId="0" borderId="0" xfId="0" applyNumberFormat="1" applyFill="1" applyBorder="1"/>
    <xf numFmtId="8" fontId="2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2" fillId="0" borderId="0" xfId="0" applyFont="1"/>
    <xf numFmtId="0" fontId="52" fillId="0" borderId="0" xfId="0" applyFont="1" applyBorder="1"/>
    <xf numFmtId="0" fontId="16" fillId="0" borderId="0" xfId="0" applyFont="1" applyFill="1" applyBorder="1" applyAlignment="1"/>
    <xf numFmtId="0" fontId="16" fillId="13" borderId="0" xfId="0" applyFont="1" applyFill="1" applyAlignment="1">
      <alignment horizontal="center"/>
    </xf>
    <xf numFmtId="44" fontId="25" fillId="13" borderId="0" xfId="2" applyFont="1" applyFill="1"/>
    <xf numFmtId="0" fontId="0" fillId="13" borderId="0" xfId="0" applyFill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wrapText="1"/>
    </xf>
    <xf numFmtId="0" fontId="3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1" fillId="0" borderId="15" xfId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15" fillId="8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8" fontId="15" fillId="7" borderId="0" xfId="0" applyNumberFormat="1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38100</xdr:colOff>
      <xdr:row>4</xdr:row>
      <xdr:rowOff>59055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419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sp.utah.edu/resources/quick-reference/benefits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6798-0105-404E-9A7E-4D2119E0EBD0}">
  <dimension ref="A1:Y123"/>
  <sheetViews>
    <sheetView showGridLines="0" tabSelected="1" zoomScale="85" zoomScaleNormal="85" workbookViewId="0">
      <pane ySplit="3" topLeftCell="A4" activePane="bottomLeft" state="frozen"/>
      <selection pane="bottomLeft" activeCell="S34" sqref="S34"/>
    </sheetView>
  </sheetViews>
  <sheetFormatPr defaultColWidth="8.85546875" defaultRowHeight="12.75" x14ac:dyDescent="0.2"/>
  <cols>
    <col min="1" max="1" width="4.7109375" style="81" customWidth="1"/>
    <col min="2" max="2" width="15.5703125" style="81" customWidth="1"/>
    <col min="3" max="3" width="18.5703125" style="81" customWidth="1"/>
    <col min="4" max="4" width="15.140625" style="81" customWidth="1"/>
    <col min="5" max="10" width="8.7109375" style="81" customWidth="1"/>
    <col min="11" max="11" width="2.42578125" style="81" customWidth="1"/>
    <col min="12" max="12" width="1" style="81" customWidth="1"/>
    <col min="13" max="13" width="2.7109375" style="81" customWidth="1"/>
    <col min="14" max="14" width="15.28515625" style="147" customWidth="1"/>
    <col min="15" max="15" width="18.7109375" style="147" customWidth="1"/>
    <col min="16" max="16" width="15.28515625" style="147" customWidth="1"/>
    <col min="17" max="22" width="13.42578125" style="147" customWidth="1"/>
    <col min="23" max="23" width="8.85546875" style="148"/>
    <col min="24" max="16384" width="8.85546875" style="81"/>
  </cols>
  <sheetData>
    <row r="1" spans="1:25" s="329" customFormat="1" ht="15.75" x14ac:dyDescent="0.25">
      <c r="B1" s="379" t="s">
        <v>671</v>
      </c>
      <c r="L1" s="333"/>
      <c r="N1" s="335" t="s">
        <v>370</v>
      </c>
      <c r="O1" s="334">
        <f>SUM(Q9:V9)</f>
        <v>0</v>
      </c>
      <c r="P1" s="367" t="s">
        <v>4</v>
      </c>
      <c r="Q1" s="206">
        <f t="shared" ref="Q1:V1" si="0">Q6+Q7</f>
        <v>0</v>
      </c>
      <c r="R1" s="206">
        <f t="shared" si="0"/>
        <v>0</v>
      </c>
      <c r="S1" s="206">
        <f t="shared" si="0"/>
        <v>0</v>
      </c>
      <c r="T1" s="206">
        <f t="shared" si="0"/>
        <v>0</v>
      </c>
      <c r="U1" s="206">
        <f t="shared" si="0"/>
        <v>0</v>
      </c>
      <c r="V1" s="206">
        <f t="shared" si="0"/>
        <v>0</v>
      </c>
      <c r="W1" s="332"/>
    </row>
    <row r="2" spans="1:25" s="329" customFormat="1" ht="15" x14ac:dyDescent="0.2">
      <c r="A2" s="332"/>
      <c r="B2" s="380" t="s">
        <v>672</v>
      </c>
      <c r="L2" s="333"/>
      <c r="N2" s="336" t="s">
        <v>494</v>
      </c>
      <c r="O2" s="330">
        <f>C10</f>
        <v>0</v>
      </c>
      <c r="P2" s="331"/>
      <c r="Q2" s="331"/>
      <c r="R2" s="331"/>
      <c r="S2" s="331"/>
      <c r="T2" s="331"/>
      <c r="U2" s="331"/>
      <c r="V2" s="331"/>
      <c r="W2" s="332"/>
    </row>
    <row r="3" spans="1:25" s="329" customFormat="1" ht="15.75" x14ac:dyDescent="0.25">
      <c r="A3" s="332"/>
      <c r="B3" s="332"/>
      <c r="L3" s="333"/>
      <c r="N3" s="337" t="str">
        <f>IF(O3=0,"On Target",IF(O3&lt;0,"Over Target","Under Target"))</f>
        <v>On Target</v>
      </c>
      <c r="O3" s="334">
        <f>O2-O1</f>
        <v>0</v>
      </c>
      <c r="P3" s="331"/>
      <c r="Q3" s="330"/>
      <c r="R3" s="331"/>
      <c r="S3" s="331"/>
      <c r="T3" s="331"/>
      <c r="U3" s="331"/>
      <c r="V3" s="331"/>
      <c r="W3" s="332"/>
    </row>
    <row r="4" spans="1:25" x14ac:dyDescent="0.2">
      <c r="A4" s="148"/>
      <c r="B4" s="148"/>
      <c r="L4" s="146"/>
    </row>
    <row r="5" spans="1:25" ht="18.600000000000001" customHeight="1" x14ac:dyDescent="0.2">
      <c r="C5" s="144" t="s">
        <v>421</v>
      </c>
      <c r="E5" s="145" t="s">
        <v>388</v>
      </c>
      <c r="H5" s="145" t="s">
        <v>388</v>
      </c>
      <c r="L5" s="146"/>
      <c r="Q5" s="228" t="str">
        <f>CONCATENATE($E$16)</f>
        <v>Year 1</v>
      </c>
      <c r="R5" s="228" t="str">
        <f>CONCATENATE($F$16)</f>
        <v/>
      </c>
      <c r="S5" s="228" t="str">
        <f>CONCATENATE($G$16)</f>
        <v/>
      </c>
      <c r="T5" s="228" t="str">
        <f>CONCATENATE($H$16)</f>
        <v/>
      </c>
      <c r="U5" s="228" t="str">
        <f>CONCATENATE($I$16)</f>
        <v/>
      </c>
      <c r="V5" s="228" t="str">
        <f>CONCATENATE(J$16)</f>
        <v/>
      </c>
    </row>
    <row r="6" spans="1:25" x14ac:dyDescent="0.2">
      <c r="B6" s="81" t="s">
        <v>422</v>
      </c>
      <c r="C6" s="149"/>
      <c r="E6" s="150" t="s">
        <v>496</v>
      </c>
      <c r="F6" s="81" t="s">
        <v>377</v>
      </c>
      <c r="H6" s="150" t="s">
        <v>496</v>
      </c>
      <c r="I6" s="81" t="s">
        <v>379</v>
      </c>
      <c r="L6" s="146"/>
      <c r="P6" s="208" t="s">
        <v>492</v>
      </c>
      <c r="Q6" s="206">
        <f>VALUE(Q23)++VALUE(Q31)+VALUE(Q36)+VALUE(Q45)+VALUE(Q53)+VALUE(Q60)+VALUE(Q74)+VALUE(Q77)+VALUE(Q85)+Q88+VALUE(SUM(Q91:Q98))+VALUE(SUM(Q101:Q105))+VALUE(Q115)+VALUE(SUM(Q117:Q123))</f>
        <v>0</v>
      </c>
      <c r="R6" s="206">
        <f>VALUE(R23)+VALUE(R31)+VALUE(R36)+VALUE(R45)+VALUE(R53)+VALUE(R60)+VALUE(R74)+VALUE(R77)+VALUE(R85)+R88+VALUE(SUM(R91:R98))+VALUE(SUM(R101:R105))+VALUE(R115)+VALUE(SUM(R117:R123))</f>
        <v>0</v>
      </c>
      <c r="S6" s="206">
        <f>VALUE(S23)+VALUE(S31)+VALUE(S36)+VALUE(S45)+VALUE(S53)+VALUE(S60)+VALUE(S74)+VALUE(S77)+VALUE(S85)+S88+VALUE(SUM(S91:S98))+VALUE(SUM(S101:S105))+VALUE(S115)+VALUE(SUM(S117:S123))</f>
        <v>0</v>
      </c>
      <c r="T6" s="206">
        <f>VALUE(T23)+VALUE(T31)+VALUE(T36)+VALUE(T45)+VALUE(T53)+VALUE(T60)+VALUE(T74)+VALUE(T77)+VALUE(T85)+T88+VALUE(SUM(T91:T98))+VALUE(SUM(T101:T105))+VALUE(T115)+VALUE(SUM(T117:T123))</f>
        <v>0</v>
      </c>
      <c r="U6" s="206">
        <f>VALUE(U23)+VALUE(U31)+VALUE(U36)+VALUE(U45)+VALUE(U53)+VALUE(U60)+VALUE(U74)+VALUE(U77)+VALUE(U85)+U88+VALUE(SUM(U91:U98))+VALUE(SUM(U101:U105))+VALUE(U115)+VALUE(SUM(U117:U123))</f>
        <v>0</v>
      </c>
      <c r="V6" s="206">
        <f>VALUE(V23)+VALUE(V31)+VALUE(V36)+VALUE(V45)+VALUE(V53)+VALUE(V60)+VALUE(V74)+VALUE(V77)+VALUE(V85)+V88+VALUE(SUM(V91:V98))+VALUE(SUM(V101:V105))+VALUE(V115)+VALUE(SUM(V117:V123))</f>
        <v>0</v>
      </c>
    </row>
    <row r="7" spans="1:25" x14ac:dyDescent="0.2">
      <c r="B7" s="81" t="s">
        <v>376</v>
      </c>
      <c r="C7" s="243">
        <v>45839</v>
      </c>
      <c r="E7" s="150"/>
      <c r="F7" s="81" t="s">
        <v>378</v>
      </c>
      <c r="H7" s="150"/>
      <c r="I7" s="81" t="s">
        <v>380</v>
      </c>
      <c r="L7" s="146"/>
      <c r="P7" s="208" t="s">
        <v>493</v>
      </c>
      <c r="Q7" s="169">
        <f t="shared" ref="Q7:V7" si="1">SUM(Q66:Q69)+Q78+SUM(Q81:Q83)+SUM(Q108:Q112)+Q116</f>
        <v>0</v>
      </c>
      <c r="R7" s="169">
        <f t="shared" si="1"/>
        <v>0</v>
      </c>
      <c r="S7" s="169">
        <f t="shared" si="1"/>
        <v>0</v>
      </c>
      <c r="T7" s="169">
        <f t="shared" si="1"/>
        <v>0</v>
      </c>
      <c r="U7" s="169">
        <f t="shared" si="1"/>
        <v>0</v>
      </c>
      <c r="V7" s="169">
        <f t="shared" si="1"/>
        <v>0</v>
      </c>
    </row>
    <row r="8" spans="1:25" x14ac:dyDescent="0.2">
      <c r="B8" s="328" t="s">
        <v>48</v>
      </c>
      <c r="C8" s="152"/>
      <c r="E8" s="150"/>
      <c r="F8" s="81" t="s">
        <v>254</v>
      </c>
      <c r="L8" s="146"/>
      <c r="P8" s="208" t="s">
        <v>347</v>
      </c>
      <c r="Q8" s="207">
        <f>ROUND(VALUE('Budget-Output-Worksheet'!G4)*'Budget-FIT'!Q6,0)</f>
        <v>0</v>
      </c>
      <c r="R8" s="207">
        <f>ROUND(VALUE('Budget-Output-Worksheet'!H4)*'Budget-FIT'!R6,0)</f>
        <v>0</v>
      </c>
      <c r="S8" s="207">
        <f>ROUND(VALUE('Budget-Output-Worksheet'!I4)*'Budget-FIT'!S6,0)</f>
        <v>0</v>
      </c>
      <c r="T8" s="207">
        <f>ROUND(VALUE('Budget-Output-Worksheet'!J4)*'Budget-FIT'!T6,0)</f>
        <v>0</v>
      </c>
      <c r="U8" s="207">
        <f>ROUND(VALUE('Budget-Output-Worksheet'!K4)*'Budget-FIT'!U6,0)</f>
        <v>0</v>
      </c>
      <c r="V8" s="207">
        <f>ROUND(VALUE('Budget-Output-Worksheet'!L4)*'Budget-FIT'!V6,0)</f>
        <v>0</v>
      </c>
      <c r="Y8" s="81" t="s">
        <v>0</v>
      </c>
    </row>
    <row r="9" spans="1:25" ht="13.5" thickBot="1" x14ac:dyDescent="0.25">
      <c r="B9" s="328" t="s">
        <v>478</v>
      </c>
      <c r="C9" s="221"/>
      <c r="L9" s="146"/>
      <c r="Q9" s="169">
        <f t="shared" ref="Q9:V9" si="2">SUM(Q6:Q8)</f>
        <v>0</v>
      </c>
      <c r="R9" s="169">
        <f t="shared" si="2"/>
        <v>0</v>
      </c>
      <c r="S9" s="169">
        <f t="shared" si="2"/>
        <v>0</v>
      </c>
      <c r="T9" s="169">
        <f t="shared" si="2"/>
        <v>0</v>
      </c>
      <c r="U9" s="169">
        <f t="shared" si="2"/>
        <v>0</v>
      </c>
      <c r="V9" s="169">
        <f t="shared" si="2"/>
        <v>0</v>
      </c>
    </row>
    <row r="10" spans="1:25" ht="13.5" thickBot="1" x14ac:dyDescent="0.25">
      <c r="B10" s="181" t="s">
        <v>484</v>
      </c>
      <c r="C10" s="231">
        <v>0</v>
      </c>
      <c r="L10" s="146"/>
    </row>
    <row r="11" spans="1:25" x14ac:dyDescent="0.2">
      <c r="F11" s="95" t="s">
        <v>479</v>
      </c>
      <c r="G11" s="153"/>
      <c r="H11" s="144" t="s">
        <v>424</v>
      </c>
      <c r="L11" s="146"/>
      <c r="R11" s="154"/>
      <c r="T11" s="155"/>
    </row>
    <row r="12" spans="1:25" s="156" customFormat="1" ht="15.75" x14ac:dyDescent="0.25">
      <c r="B12" s="223" t="s">
        <v>416</v>
      </c>
      <c r="C12" s="224"/>
      <c r="D12" s="224"/>
      <c r="E12" s="224"/>
      <c r="F12" s="224"/>
      <c r="G12" s="224"/>
      <c r="H12" s="224"/>
      <c r="I12" s="224"/>
      <c r="J12" s="224"/>
      <c r="L12" s="146"/>
      <c r="N12" s="223" t="s">
        <v>416</v>
      </c>
      <c r="O12" s="224"/>
      <c r="P12" s="224"/>
      <c r="Q12" s="224"/>
      <c r="R12" s="224"/>
      <c r="S12" s="224"/>
      <c r="T12" s="224"/>
      <c r="U12" s="224"/>
      <c r="V12" s="224"/>
      <c r="W12" s="147"/>
    </row>
    <row r="13" spans="1:25" x14ac:dyDescent="0.2">
      <c r="C13" s="95" t="s">
        <v>483</v>
      </c>
      <c r="D13" s="158"/>
      <c r="E13" s="144" t="s">
        <v>482</v>
      </c>
      <c r="L13" s="146"/>
    </row>
    <row r="14" spans="1:25" x14ac:dyDescent="0.2">
      <c r="C14" s="95"/>
      <c r="D14" s="95"/>
      <c r="E14" s="95"/>
      <c r="F14" s="95"/>
      <c r="L14" s="146"/>
      <c r="O14" s="154"/>
      <c r="P14" s="154"/>
      <c r="Q14" s="154"/>
      <c r="R14" s="154"/>
    </row>
    <row r="15" spans="1:25" x14ac:dyDescent="0.2">
      <c r="B15" s="162"/>
      <c r="C15" s="95"/>
      <c r="D15" s="212" t="s">
        <v>445</v>
      </c>
      <c r="E15" s="159" t="s">
        <v>256</v>
      </c>
      <c r="F15" s="160"/>
      <c r="L15" s="146"/>
      <c r="O15" s="154"/>
      <c r="P15" s="212" t="s">
        <v>445</v>
      </c>
      <c r="Q15" s="381" t="str">
        <f>IF(C17="Sandick","DEFAULT is highest ABA option","")</f>
        <v/>
      </c>
    </row>
    <row r="16" spans="1:25" x14ac:dyDescent="0.2">
      <c r="B16" s="162" t="s">
        <v>340</v>
      </c>
      <c r="C16" s="81" t="s">
        <v>425</v>
      </c>
      <c r="D16" s="213" t="s">
        <v>375</v>
      </c>
      <c r="E16" s="81" t="s">
        <v>364</v>
      </c>
      <c r="F16" s="81" t="str">
        <f>IF('Budget-Output-Worksheet'!H2&gt;1,"Year 2","")</f>
        <v/>
      </c>
      <c r="G16" s="81" t="str">
        <f>IF('Budget-Output-Worksheet'!G2&gt;2,"Year 3","")</f>
        <v/>
      </c>
      <c r="H16" s="81" t="str">
        <f>IF('Budget-Output-Worksheet'!H2&gt;3,"Year 4","")</f>
        <v/>
      </c>
      <c r="I16" s="81" t="str">
        <f>IF('Budget-Output-Worksheet'!H2&gt;4,"Year 5","")</f>
        <v/>
      </c>
      <c r="J16" s="81" t="str">
        <f>IF('Budget-Output-Worksheet'!H2&gt;5,"Year 6","")</f>
        <v/>
      </c>
      <c r="L16" s="146"/>
      <c r="N16" s="214" t="s">
        <v>340</v>
      </c>
      <c r="O16" s="211" t="s">
        <v>425</v>
      </c>
      <c r="P16" s="215" t="s">
        <v>375</v>
      </c>
      <c r="Q16" s="228" t="str">
        <f>CONCATENATE($E$16)</f>
        <v>Year 1</v>
      </c>
      <c r="R16" s="228" t="str">
        <f>CONCATENATE($F$16)</f>
        <v/>
      </c>
      <c r="S16" s="228" t="str">
        <f>CONCATENATE($G$16)</f>
        <v/>
      </c>
      <c r="T16" s="228" t="str">
        <f>CONCATENATE($H$16)</f>
        <v/>
      </c>
      <c r="U16" s="228" t="str">
        <f>CONCATENATE($I$16)</f>
        <v/>
      </c>
      <c r="V16" s="228" t="str">
        <f>CONCATENATE(J$16)</f>
        <v/>
      </c>
    </row>
    <row r="17" spans="1:22" x14ac:dyDescent="0.2">
      <c r="B17" s="165" t="s">
        <v>252</v>
      </c>
      <c r="C17" s="158"/>
      <c r="D17" s="166"/>
      <c r="E17" s="167"/>
      <c r="F17" s="167"/>
      <c r="G17" s="167"/>
      <c r="H17" s="167"/>
      <c r="I17" s="167"/>
      <c r="J17" s="167"/>
      <c r="L17" s="146"/>
      <c r="N17" s="168" t="s">
        <v>252</v>
      </c>
      <c r="O17" s="147" t="str">
        <f>CONCATENATE(C17)</f>
        <v/>
      </c>
      <c r="P17" s="169">
        <f>VALUE('Budget-Output-Worksheet'!E12)</f>
        <v>0</v>
      </c>
      <c r="Q17" s="206">
        <f>VALUE('Budget-Output-Worksheet'!G12)</f>
        <v>0</v>
      </c>
      <c r="R17" s="206">
        <f>VALUE('Budget-Output-Worksheet'!H12)</f>
        <v>0</v>
      </c>
      <c r="S17" s="206">
        <f>'Budget-Output-Worksheet'!I12</f>
        <v>0</v>
      </c>
      <c r="T17" s="206">
        <f>'Budget-Output-Worksheet'!J12</f>
        <v>0</v>
      </c>
      <c r="U17" s="206">
        <f>'Budget-Output-Worksheet'!K12</f>
        <v>0</v>
      </c>
      <c r="V17" s="206">
        <f>'Budget-Output-Worksheet'!L12</f>
        <v>0</v>
      </c>
    </row>
    <row r="18" spans="1:22" x14ac:dyDescent="0.2">
      <c r="B18" s="165" t="s">
        <v>417</v>
      </c>
      <c r="C18" s="149"/>
      <c r="D18" s="166"/>
      <c r="E18" s="167"/>
      <c r="F18" s="167"/>
      <c r="G18" s="167"/>
      <c r="H18" s="167"/>
      <c r="I18" s="167"/>
      <c r="J18" s="167"/>
      <c r="L18" s="146"/>
      <c r="N18" s="168" t="s">
        <v>417</v>
      </c>
      <c r="O18" s="147" t="str">
        <f>CONCATENATE(C18)</f>
        <v/>
      </c>
      <c r="P18" s="169">
        <f>VALUE('Budget-Output-Worksheet'!E13)</f>
        <v>0</v>
      </c>
      <c r="Q18" s="206">
        <f>'Budget-Output-Worksheet'!G13</f>
        <v>0</v>
      </c>
      <c r="R18" s="206">
        <f>'Budget-Output-Worksheet'!H13</f>
        <v>0</v>
      </c>
      <c r="S18" s="206">
        <f>'Budget-Output-Worksheet'!I13</f>
        <v>0</v>
      </c>
      <c r="T18" s="206">
        <f>'Budget-Output-Worksheet'!J13</f>
        <v>0</v>
      </c>
      <c r="U18" s="206">
        <f>'Budget-Output-Worksheet'!K13</f>
        <v>0</v>
      </c>
      <c r="V18" s="206">
        <f>'Budget-Output-Worksheet'!L13</f>
        <v>0</v>
      </c>
    </row>
    <row r="19" spans="1:22" x14ac:dyDescent="0.2">
      <c r="B19" s="165" t="s">
        <v>374</v>
      </c>
      <c r="C19" s="149"/>
      <c r="D19" s="166"/>
      <c r="E19" s="167"/>
      <c r="F19" s="167"/>
      <c r="G19" s="167"/>
      <c r="H19" s="167"/>
      <c r="I19" s="167"/>
      <c r="J19" s="167"/>
      <c r="L19" s="146"/>
      <c r="N19" s="168" t="s">
        <v>374</v>
      </c>
      <c r="O19" s="147" t="str">
        <f>CONCATENATE(C19)</f>
        <v/>
      </c>
      <c r="P19" s="169">
        <f>VALUE('Budget-Output-Worksheet'!E14)</f>
        <v>0</v>
      </c>
      <c r="Q19" s="206">
        <f>'Budget-Output-Worksheet'!G14</f>
        <v>0</v>
      </c>
      <c r="R19" s="206">
        <f>'Budget-Output-Worksheet'!H14</f>
        <v>0</v>
      </c>
      <c r="S19" s="206">
        <f>'Budget-Output-Worksheet'!I14</f>
        <v>0</v>
      </c>
      <c r="T19" s="206">
        <f>'Budget-Output-Worksheet'!J14</f>
        <v>0</v>
      </c>
      <c r="U19" s="206">
        <f>'Budget-Output-Worksheet'!K14</f>
        <v>0</v>
      </c>
      <c r="V19" s="206">
        <f>'Budget-Output-Worksheet'!L14</f>
        <v>0</v>
      </c>
    </row>
    <row r="20" spans="1:22" x14ac:dyDescent="0.2">
      <c r="B20" s="165" t="s">
        <v>374</v>
      </c>
      <c r="C20" s="149"/>
      <c r="D20" s="166"/>
      <c r="E20" s="167"/>
      <c r="F20" s="167"/>
      <c r="G20" s="167"/>
      <c r="H20" s="167"/>
      <c r="I20" s="167"/>
      <c r="J20" s="167"/>
      <c r="L20" s="146"/>
      <c r="N20" s="170" t="s">
        <v>374</v>
      </c>
      <c r="O20" s="104" t="str">
        <f>CONCATENATE(C20)</f>
        <v/>
      </c>
      <c r="P20" s="171">
        <f>VALUE('Budget-Output-Worksheet'!E15)</f>
        <v>0</v>
      </c>
      <c r="Q20" s="207">
        <f>'Budget-Output-Worksheet'!G15</f>
        <v>0</v>
      </c>
      <c r="R20" s="207">
        <f>'Budget-Output-Worksheet'!H15</f>
        <v>0</v>
      </c>
      <c r="S20" s="207">
        <f>'Budget-Output-Worksheet'!I15</f>
        <v>0</v>
      </c>
      <c r="T20" s="207">
        <f>'Budget-Output-Worksheet'!J15</f>
        <v>0</v>
      </c>
      <c r="U20" s="207">
        <f>'Budget-Output-Worksheet'!K15</f>
        <v>0</v>
      </c>
      <c r="V20" s="207">
        <f>'Budget-Output-Worksheet'!L15</f>
        <v>0</v>
      </c>
    </row>
    <row r="21" spans="1:22" x14ac:dyDescent="0.2">
      <c r="C21" s="148"/>
      <c r="D21" s="148"/>
      <c r="E21" s="148"/>
      <c r="F21" s="148"/>
      <c r="G21" s="148"/>
      <c r="H21" s="148"/>
      <c r="I21" s="148"/>
      <c r="J21" s="148"/>
      <c r="L21" s="146"/>
      <c r="P21" s="208" t="s">
        <v>3</v>
      </c>
      <c r="Q21" s="206">
        <f>'Budget-Output-Worksheet'!G16</f>
        <v>0</v>
      </c>
      <c r="R21" s="206">
        <f>'Budget-Output-Worksheet'!H16</f>
        <v>0</v>
      </c>
      <c r="S21" s="206">
        <f>'Budget-Output-Worksheet'!I16</f>
        <v>0</v>
      </c>
      <c r="T21" s="206">
        <f>'Budget-Output-Worksheet'!J16</f>
        <v>0</v>
      </c>
      <c r="U21" s="206">
        <f>'Budget-Output-Worksheet'!K16</f>
        <v>0</v>
      </c>
      <c r="V21" s="206">
        <f>'Budget-Output-Worksheet'!L16</f>
        <v>0</v>
      </c>
    </row>
    <row r="22" spans="1:22" ht="13.5" thickBot="1" x14ac:dyDescent="0.25">
      <c r="C22" s="148"/>
      <c r="D22" s="148"/>
      <c r="E22" s="148"/>
      <c r="F22" s="148"/>
      <c r="G22" s="148"/>
      <c r="H22" s="148"/>
      <c r="I22" s="148"/>
      <c r="J22" s="148"/>
      <c r="L22" s="146"/>
      <c r="P22" s="208" t="s">
        <v>346</v>
      </c>
      <c r="Q22" s="209">
        <f>'Budget-Output-Worksheet'!G17</f>
        <v>0</v>
      </c>
      <c r="R22" s="209">
        <f>'Budget-Output-Worksheet'!H17</f>
        <v>0</v>
      </c>
      <c r="S22" s="209">
        <f>'Budget-Output-Worksheet'!I17</f>
        <v>0</v>
      </c>
      <c r="T22" s="209">
        <f>'Budget-Output-Worksheet'!J17</f>
        <v>0</v>
      </c>
      <c r="U22" s="209">
        <f>'Budget-Output-Worksheet'!K17</f>
        <v>0</v>
      </c>
      <c r="V22" s="209">
        <f>'Budget-Output-Worksheet'!L17</f>
        <v>0</v>
      </c>
    </row>
    <row r="23" spans="1:22" ht="13.5" thickTop="1" x14ac:dyDescent="0.2">
      <c r="L23" s="146"/>
      <c r="Q23" s="169">
        <f t="shared" ref="Q23:V23" si="3">Q21+Q22</f>
        <v>0</v>
      </c>
      <c r="R23" s="169">
        <f t="shared" si="3"/>
        <v>0</v>
      </c>
      <c r="S23" s="169">
        <f t="shared" si="3"/>
        <v>0</v>
      </c>
      <c r="T23" s="169">
        <f t="shared" si="3"/>
        <v>0</v>
      </c>
      <c r="U23" s="169">
        <f t="shared" si="3"/>
        <v>0</v>
      </c>
      <c r="V23" s="169">
        <f t="shared" si="3"/>
        <v>0</v>
      </c>
    </row>
    <row r="24" spans="1:22" x14ac:dyDescent="0.2">
      <c r="B24" s="163"/>
      <c r="C24" s="144" t="s">
        <v>440</v>
      </c>
      <c r="E24" s="159" t="s">
        <v>256</v>
      </c>
      <c r="F24" s="160"/>
      <c r="L24" s="146"/>
      <c r="N24" s="164"/>
      <c r="O24" s="155"/>
      <c r="Q24" s="161"/>
    </row>
    <row r="25" spans="1:22" x14ac:dyDescent="0.2">
      <c r="A25" s="148"/>
      <c r="B25" s="173" t="s">
        <v>635</v>
      </c>
      <c r="C25" s="163" t="s">
        <v>423</v>
      </c>
      <c r="D25" s="81" t="s">
        <v>375</v>
      </c>
      <c r="E25" s="81" t="str">
        <f t="shared" ref="E25:J25" si="4">CONCATENATE(E16)</f>
        <v>Year 1</v>
      </c>
      <c r="F25" s="81" t="str">
        <f t="shared" si="4"/>
        <v/>
      </c>
      <c r="G25" s="81" t="str">
        <f t="shared" si="4"/>
        <v/>
      </c>
      <c r="H25" s="81" t="str">
        <f t="shared" si="4"/>
        <v/>
      </c>
      <c r="I25" s="81" t="str">
        <f t="shared" si="4"/>
        <v/>
      </c>
      <c r="J25" s="81" t="str">
        <f t="shared" si="4"/>
        <v/>
      </c>
      <c r="L25" s="146"/>
      <c r="N25" s="216" t="s">
        <v>381</v>
      </c>
      <c r="O25" s="217"/>
      <c r="P25" s="215" t="s">
        <v>375</v>
      </c>
      <c r="Q25" s="228" t="str">
        <f>CONCATENATE($E$16)</f>
        <v>Year 1</v>
      </c>
      <c r="R25" s="228" t="str">
        <f>CONCATENATE($F$16)</f>
        <v/>
      </c>
      <c r="S25" s="228" t="str">
        <f>CONCATENATE($G$16)</f>
        <v/>
      </c>
      <c r="T25" s="228" t="str">
        <f>CONCATENATE($H$16)</f>
        <v/>
      </c>
      <c r="U25" s="228" t="str">
        <f>CONCATENATE($I$16)</f>
        <v/>
      </c>
      <c r="V25" s="228" t="str">
        <f>CONCATENATE(J$16)</f>
        <v/>
      </c>
    </row>
    <row r="26" spans="1:22" x14ac:dyDescent="0.2">
      <c r="B26" s="174"/>
      <c r="C26" s="175"/>
      <c r="D26" s="166"/>
      <c r="E26" s="176"/>
      <c r="F26" s="176"/>
      <c r="G26" s="176"/>
      <c r="H26" s="176"/>
      <c r="I26" s="176"/>
      <c r="J26" s="176"/>
      <c r="L26" s="146"/>
      <c r="N26" s="168" t="str">
        <f>CONCATENATE(B26)</f>
        <v/>
      </c>
      <c r="O26" s="177"/>
      <c r="P26" s="169">
        <f>'Budget-Output-Worksheet'!E22</f>
        <v>56484</v>
      </c>
      <c r="Q26" s="169">
        <f>'Budget-Output-Worksheet'!G22</f>
        <v>0</v>
      </c>
      <c r="R26" s="169">
        <f>'Budget-Output-Worksheet'!H22</f>
        <v>0</v>
      </c>
      <c r="S26" s="169">
        <f>'Budget-Output-Worksheet'!I22</f>
        <v>0</v>
      </c>
      <c r="T26" s="169">
        <f>'Budget-Output-Worksheet'!J22</f>
        <v>0</v>
      </c>
      <c r="U26" s="169">
        <f>'Budget-Output-Worksheet'!K22</f>
        <v>0</v>
      </c>
      <c r="V26" s="169">
        <f>'Budget-Output-Worksheet'!L22</f>
        <v>0</v>
      </c>
    </row>
    <row r="27" spans="1:22" x14ac:dyDescent="0.2">
      <c r="B27" s="174"/>
      <c r="C27" s="175"/>
      <c r="D27" s="166"/>
      <c r="E27" s="176"/>
      <c r="F27" s="176"/>
      <c r="G27" s="176"/>
      <c r="H27" s="176"/>
      <c r="I27" s="176"/>
      <c r="J27" s="176"/>
      <c r="L27" s="146"/>
      <c r="N27" s="168" t="str">
        <f>CONCATENATE(B27)</f>
        <v/>
      </c>
      <c r="O27" s="177"/>
      <c r="P27" s="169">
        <f>'Budget-Output-Worksheet'!E23</f>
        <v>56484</v>
      </c>
      <c r="Q27" s="169">
        <f>'Budget-Output-Worksheet'!G23</f>
        <v>0</v>
      </c>
      <c r="R27" s="169">
        <f>'Budget-Output-Worksheet'!H23</f>
        <v>0</v>
      </c>
      <c r="S27" s="169">
        <f>'Budget-Output-Worksheet'!I23</f>
        <v>0</v>
      </c>
      <c r="T27" s="169">
        <f>'Budget-Output-Worksheet'!J23</f>
        <v>0</v>
      </c>
      <c r="U27" s="169">
        <f>'Budget-Output-Worksheet'!K23</f>
        <v>0</v>
      </c>
      <c r="V27" s="169">
        <f>'Budget-Output-Worksheet'!L23</f>
        <v>0</v>
      </c>
    </row>
    <row r="28" spans="1:22" x14ac:dyDescent="0.2">
      <c r="B28" s="174"/>
      <c r="C28" s="175"/>
      <c r="D28" s="166"/>
      <c r="E28" s="176"/>
      <c r="F28" s="176"/>
      <c r="G28" s="176"/>
      <c r="H28" s="176"/>
      <c r="I28" s="176"/>
      <c r="J28" s="176"/>
      <c r="L28" s="146"/>
      <c r="N28" s="170" t="str">
        <f>CONCATENATE(B28)</f>
        <v/>
      </c>
      <c r="O28" s="178"/>
      <c r="P28" s="171">
        <f>'Budget-Output-Worksheet'!E24</f>
        <v>56484</v>
      </c>
      <c r="Q28" s="171">
        <f>'Budget-Output-Worksheet'!G24</f>
        <v>0</v>
      </c>
      <c r="R28" s="171">
        <f>'Budget-Output-Worksheet'!H24</f>
        <v>0</v>
      </c>
      <c r="S28" s="171">
        <f>'Budget-Output-Worksheet'!I24</f>
        <v>0</v>
      </c>
      <c r="T28" s="171">
        <f>'Budget-Output-Worksheet'!J24</f>
        <v>0</v>
      </c>
      <c r="U28" s="171">
        <f>'Budget-Output-Worksheet'!K24</f>
        <v>0</v>
      </c>
      <c r="V28" s="171">
        <f>'Budget-Output-Worksheet'!L24</f>
        <v>0</v>
      </c>
    </row>
    <row r="29" spans="1:22" x14ac:dyDescent="0.2">
      <c r="B29" s="179"/>
      <c r="C29" s="179"/>
      <c r="D29" s="179"/>
      <c r="E29" s="179"/>
      <c r="F29" s="179"/>
      <c r="G29" s="179"/>
      <c r="H29" s="179"/>
      <c r="I29" s="179"/>
      <c r="J29" s="179"/>
      <c r="L29" s="146"/>
      <c r="N29" s="168"/>
      <c r="O29" s="177"/>
      <c r="P29" s="208" t="s">
        <v>3</v>
      </c>
      <c r="Q29" s="232">
        <f>'Budget-Output-Worksheet'!G25</f>
        <v>0</v>
      </c>
      <c r="R29" s="232">
        <f>'Budget-Output-Worksheet'!H25</f>
        <v>0</v>
      </c>
      <c r="S29" s="232">
        <f>'Budget-Output-Worksheet'!I25</f>
        <v>0</v>
      </c>
      <c r="T29" s="232">
        <f>'Budget-Output-Worksheet'!J25</f>
        <v>0</v>
      </c>
      <c r="U29" s="232">
        <f>'Budget-Output-Worksheet'!K25</f>
        <v>0</v>
      </c>
      <c r="V29" s="232">
        <f>'Budget-Output-Worksheet'!L25</f>
        <v>0</v>
      </c>
    </row>
    <row r="30" spans="1:22" ht="13.5" thickBot="1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L30" s="146"/>
      <c r="N30" s="168"/>
      <c r="O30" s="177"/>
      <c r="P30" s="208" t="s">
        <v>346</v>
      </c>
      <c r="Q30" s="220">
        <f>'Budget-Output-Worksheet'!G26</f>
        <v>0</v>
      </c>
      <c r="R30" s="220">
        <f>'Budget-Output-Worksheet'!H26</f>
        <v>0</v>
      </c>
      <c r="S30" s="220">
        <f>'Budget-Output-Worksheet'!I26</f>
        <v>0</v>
      </c>
      <c r="T30" s="220">
        <f>'Budget-Output-Worksheet'!J26</f>
        <v>0</v>
      </c>
      <c r="U30" s="220">
        <f>'Budget-Output-Worksheet'!K26</f>
        <v>0</v>
      </c>
      <c r="V30" s="220">
        <f>'Budget-Output-Worksheet'!L26</f>
        <v>0</v>
      </c>
    </row>
    <row r="31" spans="1:22" ht="13.5" thickTop="1" x14ac:dyDescent="0.2">
      <c r="B31" s="179"/>
      <c r="C31" s="179"/>
      <c r="D31" s="179"/>
      <c r="E31" s="179"/>
      <c r="F31" s="179"/>
      <c r="G31" s="179"/>
      <c r="H31" s="179"/>
      <c r="I31" s="179"/>
      <c r="J31" s="179"/>
      <c r="L31" s="146"/>
      <c r="N31" s="168"/>
      <c r="O31" s="177"/>
      <c r="P31" s="208"/>
      <c r="Q31" s="169">
        <f t="shared" ref="Q31:V31" si="5">Q29+Q30</f>
        <v>0</v>
      </c>
      <c r="R31" s="169">
        <f t="shared" si="5"/>
        <v>0</v>
      </c>
      <c r="S31" s="169">
        <f t="shared" si="5"/>
        <v>0</v>
      </c>
      <c r="T31" s="169">
        <f t="shared" si="5"/>
        <v>0</v>
      </c>
      <c r="U31" s="169">
        <f t="shared" si="5"/>
        <v>0</v>
      </c>
      <c r="V31" s="169">
        <f t="shared" si="5"/>
        <v>0</v>
      </c>
    </row>
    <row r="32" spans="1:22" ht="13.9" customHeight="1" x14ac:dyDescent="0.2">
      <c r="L32" s="146"/>
    </row>
    <row r="33" spans="2:22" x14ac:dyDescent="0.2">
      <c r="B33" s="162" t="s">
        <v>382</v>
      </c>
      <c r="D33" s="147"/>
      <c r="E33" s="148" t="str">
        <f t="shared" ref="E33:J33" si="6">CONCATENATE(E16)</f>
        <v>Year 1</v>
      </c>
      <c r="F33" s="148" t="str">
        <f t="shared" si="6"/>
        <v/>
      </c>
      <c r="G33" s="148" t="str">
        <f t="shared" si="6"/>
        <v/>
      </c>
      <c r="H33" s="148" t="str">
        <f t="shared" si="6"/>
        <v/>
      </c>
      <c r="I33" s="148" t="str">
        <f t="shared" si="6"/>
        <v/>
      </c>
      <c r="J33" s="148" t="str">
        <f t="shared" si="6"/>
        <v/>
      </c>
      <c r="L33" s="146"/>
      <c r="N33" s="214" t="s">
        <v>382</v>
      </c>
      <c r="O33" s="211"/>
      <c r="P33" s="211"/>
      <c r="Q33" s="228" t="str">
        <f>CONCATENATE($E$16)</f>
        <v>Year 1</v>
      </c>
      <c r="R33" s="228" t="str">
        <f>CONCATENATE($F$16)</f>
        <v/>
      </c>
      <c r="S33" s="228" t="str">
        <f>CONCATENATE($G$16)</f>
        <v/>
      </c>
      <c r="T33" s="228" t="str">
        <f>CONCATENATE($H$16)</f>
        <v/>
      </c>
      <c r="U33" s="228" t="str">
        <f>CONCATENATE($I$16)</f>
        <v/>
      </c>
      <c r="V33" s="228" t="str">
        <f>CONCATENATE(J$16)</f>
        <v/>
      </c>
    </row>
    <row r="34" spans="2:22" x14ac:dyDescent="0.2">
      <c r="B34" s="309" t="s">
        <v>420</v>
      </c>
      <c r="C34" s="310" t="s">
        <v>642</v>
      </c>
      <c r="D34" s="156" t="s">
        <v>385</v>
      </c>
      <c r="E34" s="180"/>
      <c r="F34" s="180"/>
      <c r="G34" s="180"/>
      <c r="H34" s="180"/>
      <c r="I34" s="180"/>
      <c r="J34" s="180"/>
      <c r="L34" s="146"/>
      <c r="N34" s="387" t="s">
        <v>420</v>
      </c>
      <c r="O34" s="387"/>
      <c r="P34" s="208" t="s">
        <v>342</v>
      </c>
      <c r="Q34" s="233">
        <f>'Budget-Output-Worksheet'!G34</f>
        <v>0</v>
      </c>
      <c r="R34" s="233">
        <f>'Budget-Output-Worksheet'!H34</f>
        <v>0</v>
      </c>
      <c r="S34" s="233">
        <f>'Budget-Output-Worksheet'!I34</f>
        <v>0</v>
      </c>
      <c r="T34" s="233">
        <f>'Budget-Output-Worksheet'!J34</f>
        <v>0</v>
      </c>
      <c r="U34" s="233">
        <f>'Budget-Output-Worksheet'!K34</f>
        <v>0</v>
      </c>
      <c r="V34" s="233">
        <f>'Budget-Output-Worksheet'!L34</f>
        <v>0</v>
      </c>
    </row>
    <row r="35" spans="2:22" ht="13.5" thickBot="1" x14ac:dyDescent="0.25">
      <c r="B35" s="165"/>
      <c r="C35" s="310" t="s">
        <v>654</v>
      </c>
      <c r="D35" s="156" t="s">
        <v>385</v>
      </c>
      <c r="E35" s="180"/>
      <c r="F35" s="180"/>
      <c r="G35" s="180"/>
      <c r="H35" s="180"/>
      <c r="I35" s="180"/>
      <c r="J35" s="180"/>
      <c r="L35" s="146"/>
      <c r="N35" s="168"/>
      <c r="O35" s="168"/>
      <c r="P35" s="208" t="s">
        <v>346</v>
      </c>
      <c r="Q35" s="234">
        <f>'Budget-Output-Worksheet'!G35</f>
        <v>0</v>
      </c>
      <c r="R35" s="234">
        <f>'Budget-Output-Worksheet'!H35</f>
        <v>0</v>
      </c>
      <c r="S35" s="234">
        <f>'Budget-Output-Worksheet'!I35</f>
        <v>0</v>
      </c>
      <c r="T35" s="234">
        <f>'Budget-Output-Worksheet'!J35</f>
        <v>0</v>
      </c>
      <c r="U35" s="234">
        <f>'Budget-Output-Worksheet'!K35</f>
        <v>0</v>
      </c>
      <c r="V35" s="234">
        <f>'Budget-Output-Worksheet'!L35</f>
        <v>0</v>
      </c>
    </row>
    <row r="36" spans="2:22" ht="13.5" thickTop="1" x14ac:dyDescent="0.2">
      <c r="L36" s="146"/>
      <c r="Q36" s="235">
        <f t="shared" ref="Q36:V36" si="7">Q34+Q35</f>
        <v>0</v>
      </c>
      <c r="R36" s="235">
        <f t="shared" si="7"/>
        <v>0</v>
      </c>
      <c r="S36" s="235">
        <f t="shared" si="7"/>
        <v>0</v>
      </c>
      <c r="T36" s="235">
        <f t="shared" si="7"/>
        <v>0</v>
      </c>
      <c r="U36" s="235">
        <f t="shared" si="7"/>
        <v>0</v>
      </c>
      <c r="V36" s="235">
        <f t="shared" si="7"/>
        <v>0</v>
      </c>
    </row>
    <row r="37" spans="2:22" ht="15" x14ac:dyDescent="0.25">
      <c r="I37" s="260"/>
      <c r="J37" s="260"/>
      <c r="K37" s="261" t="s">
        <v>666</v>
      </c>
      <c r="L37" s="146"/>
      <c r="Q37" s="235"/>
      <c r="R37" s="235"/>
      <c r="S37" s="235"/>
      <c r="T37" s="235"/>
      <c r="U37" s="235"/>
      <c r="V37" s="235"/>
    </row>
    <row r="38" spans="2:22" x14ac:dyDescent="0.2">
      <c r="B38" s="162" t="s">
        <v>480</v>
      </c>
      <c r="C38" s="181"/>
      <c r="D38" s="182"/>
      <c r="E38" s="222" t="str">
        <f t="shared" ref="E38:J38" si="8">CONCATENATE(E16)</f>
        <v>Year 1</v>
      </c>
      <c r="F38" s="222" t="str">
        <f t="shared" si="8"/>
        <v/>
      </c>
      <c r="G38" s="222" t="str">
        <f t="shared" si="8"/>
        <v/>
      </c>
      <c r="H38" s="222" t="str">
        <f t="shared" si="8"/>
        <v/>
      </c>
      <c r="I38" s="222" t="str">
        <f t="shared" si="8"/>
        <v/>
      </c>
      <c r="J38" s="222" t="str">
        <f t="shared" si="8"/>
        <v/>
      </c>
      <c r="K38" s="148"/>
      <c r="L38" s="183"/>
      <c r="M38" s="148"/>
      <c r="N38" s="214" t="s">
        <v>480</v>
      </c>
      <c r="O38" s="218"/>
      <c r="P38" s="219"/>
      <c r="Q38" s="236" t="str">
        <f>CONCATENATE($E$16)</f>
        <v>Year 1</v>
      </c>
      <c r="R38" s="236" t="str">
        <f>CONCATENATE($F$16)</f>
        <v/>
      </c>
      <c r="S38" s="236" t="str">
        <f>CONCATENATE($G$16)</f>
        <v/>
      </c>
      <c r="T38" s="236" t="str">
        <f>CONCATENATE($H$16)</f>
        <v/>
      </c>
      <c r="U38" s="236" t="str">
        <f>CONCATENATE($I$16)</f>
        <v/>
      </c>
      <c r="V38" s="236" t="str">
        <f>CONCATENATE(J$16)</f>
        <v/>
      </c>
    </row>
    <row r="39" spans="2:22" x14ac:dyDescent="0.2">
      <c r="B39" s="309" t="s">
        <v>383</v>
      </c>
      <c r="C39" s="184">
        <f>'Budget-Output-Worksheet'!E42</f>
        <v>15.5</v>
      </c>
      <c r="D39" s="265" t="s">
        <v>458</v>
      </c>
      <c r="E39" s="176"/>
      <c r="F39" s="176"/>
      <c r="G39" s="176"/>
      <c r="H39" s="176"/>
      <c r="I39" s="176"/>
      <c r="J39" s="176"/>
      <c r="K39" s="148"/>
      <c r="L39" s="146"/>
      <c r="N39" s="168" t="s">
        <v>383</v>
      </c>
      <c r="O39" s="186"/>
      <c r="Q39" s="233">
        <f>'Budget-Output-Worksheet'!G42</f>
        <v>0</v>
      </c>
      <c r="R39" s="233">
        <f>'Budget-Output-Worksheet'!H42</f>
        <v>0</v>
      </c>
      <c r="S39" s="233">
        <f>'Budget-Output-Worksheet'!I42</f>
        <v>0</v>
      </c>
      <c r="T39" s="233">
        <f>'Budget-Output-Worksheet'!J42</f>
        <v>0</v>
      </c>
      <c r="U39" s="233">
        <f>'Budget-Output-Worksheet'!K42</f>
        <v>0</v>
      </c>
      <c r="V39" s="233">
        <f>'Budget-Output-Worksheet'!L42</f>
        <v>0</v>
      </c>
    </row>
    <row r="40" spans="2:22" x14ac:dyDescent="0.2">
      <c r="B40" s="165" t="s">
        <v>418</v>
      </c>
      <c r="C40" s="184">
        <f>'Budget-Output-Worksheet'!E47</f>
        <v>18.5</v>
      </c>
      <c r="D40" s="265" t="s">
        <v>458</v>
      </c>
      <c r="E40" s="176"/>
      <c r="F40" s="176"/>
      <c r="G40" s="176"/>
      <c r="H40" s="176"/>
      <c r="I40" s="176"/>
      <c r="J40" s="176"/>
      <c r="K40" s="260"/>
      <c r="L40" s="146"/>
      <c r="N40" s="168" t="s">
        <v>418</v>
      </c>
      <c r="O40" s="186"/>
      <c r="Q40" s="233">
        <f>'Budget-Output-Worksheet'!G47</f>
        <v>0</v>
      </c>
      <c r="R40" s="233">
        <f>'Budget-Output-Worksheet'!H47</f>
        <v>0</v>
      </c>
      <c r="S40" s="233">
        <f>'Budget-Output-Worksheet'!I47</f>
        <v>0</v>
      </c>
      <c r="T40" s="233">
        <f>'Budget-Output-Worksheet'!J47</f>
        <v>0</v>
      </c>
      <c r="U40" s="233">
        <f>'Budget-Output-Worksheet'!K47</f>
        <v>0</v>
      </c>
      <c r="V40" s="233">
        <f>'Budget-Output-Worksheet'!L47</f>
        <v>0</v>
      </c>
    </row>
    <row r="41" spans="2:22" x14ac:dyDescent="0.2">
      <c r="B41" s="165" t="s">
        <v>459</v>
      </c>
      <c r="C41" s="184">
        <f>'Budget-Output-Worksheet'!E52</f>
        <v>27.155769230769231</v>
      </c>
      <c r="D41" s="265" t="s">
        <v>458</v>
      </c>
      <c r="E41" s="176"/>
      <c r="F41" s="176"/>
      <c r="G41" s="176"/>
      <c r="H41" s="176"/>
      <c r="I41" s="176"/>
      <c r="J41" s="176"/>
      <c r="K41" s="260"/>
      <c r="L41" s="146"/>
      <c r="N41" s="168" t="s">
        <v>459</v>
      </c>
      <c r="O41" s="186"/>
      <c r="Q41" s="233">
        <f>'Budget-Output-Worksheet'!G52</f>
        <v>0</v>
      </c>
      <c r="R41" s="233">
        <f>'Budget-Output-Worksheet'!H52</f>
        <v>0</v>
      </c>
      <c r="S41" s="233">
        <f>'Budget-Output-Worksheet'!I52</f>
        <v>0</v>
      </c>
      <c r="T41" s="233">
        <f>'Budget-Output-Worksheet'!J52</f>
        <v>0</v>
      </c>
      <c r="U41" s="233">
        <f>'Budget-Output-Worksheet'!K52</f>
        <v>0</v>
      </c>
      <c r="V41" s="233">
        <f>'Budget-Output-Worksheet'!L52</f>
        <v>0</v>
      </c>
    </row>
    <row r="42" spans="2:22" x14ac:dyDescent="0.2">
      <c r="B42" s="165" t="s">
        <v>254</v>
      </c>
      <c r="C42" s="187"/>
      <c r="D42" s="265" t="s">
        <v>458</v>
      </c>
      <c r="E42" s="176"/>
      <c r="F42" s="176"/>
      <c r="G42" s="176"/>
      <c r="H42" s="176"/>
      <c r="I42" s="176"/>
      <c r="J42" s="176"/>
      <c r="K42" s="260"/>
      <c r="L42" s="146"/>
      <c r="N42" s="168" t="s">
        <v>254</v>
      </c>
      <c r="O42" s="188"/>
      <c r="Q42" s="237">
        <f>'Budget-Output-Worksheet'!G57</f>
        <v>0</v>
      </c>
      <c r="R42" s="237">
        <f>'Budget-Output-Worksheet'!H57</f>
        <v>0</v>
      </c>
      <c r="S42" s="237">
        <f>'Budget-Output-Worksheet'!I57</f>
        <v>0</v>
      </c>
      <c r="T42" s="237">
        <f>'Budget-Output-Worksheet'!J57</f>
        <v>0</v>
      </c>
      <c r="U42" s="237">
        <f>'Budget-Output-Worksheet'!K57</f>
        <v>0</v>
      </c>
      <c r="V42" s="237">
        <f>'Budget-Output-Worksheet'!L57</f>
        <v>0</v>
      </c>
    </row>
    <row r="43" spans="2:22" x14ac:dyDescent="0.2">
      <c r="B43" s="165"/>
      <c r="D43" s="185"/>
      <c r="E43" s="179"/>
      <c r="F43" s="179"/>
      <c r="G43" s="179"/>
      <c r="H43" s="179"/>
      <c r="I43" s="179"/>
      <c r="J43" s="179"/>
      <c r="L43" s="146"/>
      <c r="N43" s="168"/>
      <c r="O43" s="188"/>
      <c r="P43" s="208" t="s">
        <v>457</v>
      </c>
      <c r="Q43" s="233">
        <f t="shared" ref="Q43:V43" si="9">SUM(Q39:Q42)</f>
        <v>0</v>
      </c>
      <c r="R43" s="233">
        <f t="shared" si="9"/>
        <v>0</v>
      </c>
      <c r="S43" s="233">
        <f t="shared" si="9"/>
        <v>0</v>
      </c>
      <c r="T43" s="233">
        <f t="shared" si="9"/>
        <v>0</v>
      </c>
      <c r="U43" s="233">
        <f t="shared" si="9"/>
        <v>0</v>
      </c>
      <c r="V43" s="233">
        <f t="shared" si="9"/>
        <v>0</v>
      </c>
    </row>
    <row r="44" spans="2:22" ht="13.5" thickBot="1" x14ac:dyDescent="0.25">
      <c r="B44" s="165"/>
      <c r="D44" s="185"/>
      <c r="E44" s="185"/>
      <c r="F44" s="185"/>
      <c r="G44" s="185"/>
      <c r="H44" s="185"/>
      <c r="I44" s="185"/>
      <c r="J44" s="185"/>
      <c r="L44" s="146"/>
      <c r="N44" s="168"/>
      <c r="O44" s="188"/>
      <c r="P44" s="208" t="s">
        <v>346</v>
      </c>
      <c r="Q44" s="234">
        <f>'Budget-Output-Worksheet'!G43+'Budget-Output-Worksheet'!G48+'Budget-Output-Worksheet'!G53+'Budget-Output-Worksheet'!G58</f>
        <v>0</v>
      </c>
      <c r="R44" s="234">
        <f>'Budget-Output-Worksheet'!H43+'Budget-Output-Worksheet'!H48+'Budget-Output-Worksheet'!H53+'Budget-Output-Worksheet'!H58</f>
        <v>0</v>
      </c>
      <c r="S44" s="234">
        <f>'Budget-Output-Worksheet'!I43+'Budget-Output-Worksheet'!I48+'Budget-Output-Worksheet'!I53+'Budget-Output-Worksheet'!I58</f>
        <v>0</v>
      </c>
      <c r="T44" s="234">
        <f>'Budget-Output-Worksheet'!J43+'Budget-Output-Worksheet'!J48+'Budget-Output-Worksheet'!J53+'Budget-Output-Worksheet'!J58</f>
        <v>0</v>
      </c>
      <c r="U44" s="234">
        <f>'Budget-Output-Worksheet'!K43+'Budget-Output-Worksheet'!K48+'Budget-Output-Worksheet'!K53+'Budget-Output-Worksheet'!K58</f>
        <v>0</v>
      </c>
      <c r="V44" s="234">
        <f>'Budget-Output-Worksheet'!L43+'Budget-Output-Worksheet'!L48+'Budget-Output-Worksheet'!L53+'Budget-Output-Worksheet'!L58</f>
        <v>0</v>
      </c>
    </row>
    <row r="45" spans="2:22" ht="13.5" thickTop="1" x14ac:dyDescent="0.2">
      <c r="B45" s="165"/>
      <c r="D45" s="185"/>
      <c r="E45" s="185"/>
      <c r="F45" s="185"/>
      <c r="G45" s="185"/>
      <c r="H45" s="185"/>
      <c r="I45" s="185"/>
      <c r="J45" s="185"/>
      <c r="L45" s="146"/>
      <c r="N45" s="168"/>
      <c r="O45" s="188"/>
      <c r="P45" s="208"/>
      <c r="Q45" s="233">
        <f t="shared" ref="Q45:V45" si="10">Q43+Q44</f>
        <v>0</v>
      </c>
      <c r="R45" s="233">
        <f t="shared" si="10"/>
        <v>0</v>
      </c>
      <c r="S45" s="233">
        <f t="shared" si="10"/>
        <v>0</v>
      </c>
      <c r="T45" s="233">
        <f t="shared" si="10"/>
        <v>0</v>
      </c>
      <c r="U45" s="233">
        <f t="shared" si="10"/>
        <v>0</v>
      </c>
      <c r="V45" s="233">
        <f t="shared" si="10"/>
        <v>0</v>
      </c>
    </row>
    <row r="46" spans="2:22" ht="15" x14ac:dyDescent="0.25">
      <c r="D46" s="189"/>
      <c r="I46" s="260"/>
      <c r="J46" s="260"/>
      <c r="K46" s="261" t="s">
        <v>666</v>
      </c>
      <c r="L46" s="146"/>
    </row>
    <row r="47" spans="2:22" x14ac:dyDescent="0.2">
      <c r="B47" s="162" t="s">
        <v>481</v>
      </c>
      <c r="C47" s="181"/>
      <c r="D47" s="190"/>
      <c r="E47" s="222" t="str">
        <f t="shared" ref="E47:J47" si="11">CONCATENATE(E16)</f>
        <v>Year 1</v>
      </c>
      <c r="F47" s="222" t="str">
        <f t="shared" si="11"/>
        <v/>
      </c>
      <c r="G47" s="222" t="str">
        <f t="shared" si="11"/>
        <v/>
      </c>
      <c r="H47" s="222" t="str">
        <f t="shared" si="11"/>
        <v/>
      </c>
      <c r="I47" s="222" t="str">
        <f t="shared" si="11"/>
        <v/>
      </c>
      <c r="J47" s="222" t="str">
        <f t="shared" si="11"/>
        <v/>
      </c>
      <c r="K47" s="259"/>
      <c r="L47" s="146"/>
      <c r="N47" s="214" t="s">
        <v>481</v>
      </c>
      <c r="O47" s="218"/>
      <c r="P47" s="219"/>
      <c r="Q47" s="228" t="str">
        <f>CONCATENATE($E$16)</f>
        <v>Year 1</v>
      </c>
      <c r="R47" s="228" t="str">
        <f>CONCATENATE($F$16)</f>
        <v/>
      </c>
      <c r="S47" s="228" t="str">
        <f>CONCATENATE($G$16)</f>
        <v/>
      </c>
      <c r="T47" s="228" t="str">
        <f>CONCATENATE($H$16)</f>
        <v/>
      </c>
      <c r="U47" s="228" t="str">
        <f>CONCATENATE($I$16)</f>
        <v/>
      </c>
      <c r="V47" s="228" t="str">
        <f>CONCATENATE(J$16)</f>
        <v/>
      </c>
    </row>
    <row r="48" spans="2:22" x14ac:dyDescent="0.2">
      <c r="B48" s="165" t="s">
        <v>418</v>
      </c>
      <c r="C48" s="184">
        <f>C40</f>
        <v>18.5</v>
      </c>
      <c r="D48" s="265" t="s">
        <v>458</v>
      </c>
      <c r="E48" s="176"/>
      <c r="F48" s="176"/>
      <c r="G48" s="176"/>
      <c r="H48" s="176"/>
      <c r="I48" s="176"/>
      <c r="J48" s="176"/>
      <c r="K48" s="260"/>
      <c r="L48" s="146"/>
      <c r="N48" s="168" t="s">
        <v>418</v>
      </c>
      <c r="O48" s="186"/>
      <c r="Q48" s="238">
        <f>'Budget-Output-Worksheet'!G63</f>
        <v>0</v>
      </c>
      <c r="R48" s="238">
        <f>'Budget-Output-Worksheet'!H63</f>
        <v>0</v>
      </c>
      <c r="S48" s="238">
        <f>'Budget-Output-Worksheet'!I63</f>
        <v>0</v>
      </c>
      <c r="T48" s="238">
        <f>'Budget-Output-Worksheet'!J63</f>
        <v>0</v>
      </c>
      <c r="U48" s="238">
        <f>'Budget-Output-Worksheet'!K63</f>
        <v>0</v>
      </c>
      <c r="V48" s="238">
        <f>'Budget-Output-Worksheet'!L63</f>
        <v>0</v>
      </c>
    </row>
    <row r="49" spans="2:22" x14ac:dyDescent="0.2">
      <c r="B49" s="165" t="s">
        <v>459</v>
      </c>
      <c r="C49" s="184">
        <f>C41</f>
        <v>27.155769230769231</v>
      </c>
      <c r="D49" s="265" t="s">
        <v>458</v>
      </c>
      <c r="E49" s="176"/>
      <c r="F49" s="176"/>
      <c r="G49" s="176"/>
      <c r="H49" s="176"/>
      <c r="I49" s="176"/>
      <c r="J49" s="176"/>
      <c r="K49" s="260"/>
      <c r="L49" s="146"/>
      <c r="N49" s="168" t="s">
        <v>459</v>
      </c>
      <c r="O49" s="186"/>
      <c r="Q49" s="238">
        <f>'Budget-Output-Worksheet'!G52</f>
        <v>0</v>
      </c>
      <c r="R49" s="238">
        <f>'Budget-Output-Worksheet'!H52</f>
        <v>0</v>
      </c>
      <c r="S49" s="238">
        <f>'Budget-Output-Worksheet'!I52</f>
        <v>0</v>
      </c>
      <c r="T49" s="238">
        <f>'Budget-Output-Worksheet'!J52</f>
        <v>0</v>
      </c>
      <c r="U49" s="238">
        <f>'Budget-Output-Worksheet'!K52</f>
        <v>0</v>
      </c>
      <c r="V49" s="238">
        <f>'Budget-Output-Worksheet'!L52</f>
        <v>0</v>
      </c>
    </row>
    <row r="50" spans="2:22" x14ac:dyDescent="0.2">
      <c r="B50" s="165" t="s">
        <v>254</v>
      </c>
      <c r="C50" s="191"/>
      <c r="D50" s="265" t="s">
        <v>458</v>
      </c>
      <c r="E50" s="176"/>
      <c r="F50" s="176"/>
      <c r="G50" s="176"/>
      <c r="H50" s="176"/>
      <c r="I50" s="176"/>
      <c r="J50" s="176"/>
      <c r="K50" s="260"/>
      <c r="L50" s="146"/>
      <c r="N50" s="168" t="s">
        <v>254</v>
      </c>
      <c r="O50" s="186"/>
      <c r="Q50" s="239">
        <f>'Budget-Output-Worksheet'!G73</f>
        <v>0</v>
      </c>
      <c r="R50" s="239">
        <f>'Budget-Output-Worksheet'!H73</f>
        <v>0</v>
      </c>
      <c r="S50" s="239">
        <f>'Budget-Output-Worksheet'!I73</f>
        <v>0</v>
      </c>
      <c r="T50" s="239">
        <f>'Budget-Output-Worksheet'!J73</f>
        <v>0</v>
      </c>
      <c r="U50" s="239">
        <f>'Budget-Output-Worksheet'!K73</f>
        <v>0</v>
      </c>
      <c r="V50" s="239">
        <f>'Budget-Output-Worksheet'!L73</f>
        <v>0</v>
      </c>
    </row>
    <row r="51" spans="2:22" x14ac:dyDescent="0.2">
      <c r="D51" s="189"/>
      <c r="L51" s="146"/>
      <c r="P51" s="208" t="s">
        <v>457</v>
      </c>
      <c r="Q51" s="240">
        <f t="shared" ref="Q51:V51" si="12">SUM(Q48:Q50)</f>
        <v>0</v>
      </c>
      <c r="R51" s="240">
        <f t="shared" si="12"/>
        <v>0</v>
      </c>
      <c r="S51" s="240">
        <f t="shared" si="12"/>
        <v>0</v>
      </c>
      <c r="T51" s="240">
        <f t="shared" si="12"/>
        <v>0</v>
      </c>
      <c r="U51" s="240">
        <f t="shared" si="12"/>
        <v>0</v>
      </c>
      <c r="V51" s="240">
        <f t="shared" si="12"/>
        <v>0</v>
      </c>
    </row>
    <row r="52" spans="2:22" ht="13.5" thickBot="1" x14ac:dyDescent="0.25">
      <c r="D52" s="189"/>
      <c r="L52" s="146"/>
      <c r="P52" s="208" t="s">
        <v>346</v>
      </c>
      <c r="Q52" s="241">
        <f>'Budget-Output-Worksheet'!G64+'Budget-Output-Worksheet'!G69+'Budget-Output-Worksheet'!G74</f>
        <v>0</v>
      </c>
      <c r="R52" s="241">
        <f>'Budget-Output-Worksheet'!H64+'Budget-Output-Worksheet'!H69+'Budget-Output-Worksheet'!H74</f>
        <v>0</v>
      </c>
      <c r="S52" s="241">
        <f>'Budget-Output-Worksheet'!I64+'Budget-Output-Worksheet'!I69+'Budget-Output-Worksheet'!I74</f>
        <v>0</v>
      </c>
      <c r="T52" s="241">
        <f>'Budget-Output-Worksheet'!J64+'Budget-Output-Worksheet'!J69+'Budget-Output-Worksheet'!J74</f>
        <v>0</v>
      </c>
      <c r="U52" s="241">
        <f>'Budget-Output-Worksheet'!K64+'Budget-Output-Worksheet'!K69+'Budget-Output-Worksheet'!K74</f>
        <v>0</v>
      </c>
      <c r="V52" s="241">
        <f>'Budget-Output-Worksheet'!L64+'Budget-Output-Worksheet'!L69+'Budget-Output-Worksheet'!L74</f>
        <v>0</v>
      </c>
    </row>
    <row r="53" spans="2:22" ht="13.5" thickTop="1" x14ac:dyDescent="0.2">
      <c r="D53" s="189"/>
      <c r="L53" s="146"/>
      <c r="P53" s="208"/>
      <c r="Q53" s="238">
        <f t="shared" ref="Q53:V53" si="13">Q51+Q52</f>
        <v>0</v>
      </c>
      <c r="R53" s="238">
        <f t="shared" si="13"/>
        <v>0</v>
      </c>
      <c r="S53" s="238">
        <f t="shared" si="13"/>
        <v>0</v>
      </c>
      <c r="T53" s="238">
        <f t="shared" si="13"/>
        <v>0</v>
      </c>
      <c r="U53" s="238">
        <f t="shared" si="13"/>
        <v>0</v>
      </c>
      <c r="V53" s="238">
        <f t="shared" si="13"/>
        <v>0</v>
      </c>
    </row>
    <row r="54" spans="2:22" ht="15" x14ac:dyDescent="0.25">
      <c r="D54" s="189"/>
      <c r="I54" s="260"/>
      <c r="J54" s="260"/>
      <c r="K54" s="261" t="s">
        <v>666</v>
      </c>
      <c r="L54" s="146"/>
    </row>
    <row r="55" spans="2:22" x14ac:dyDescent="0.2">
      <c r="B55" s="162" t="s">
        <v>426</v>
      </c>
      <c r="D55" s="189"/>
      <c r="E55" s="222" t="str">
        <f t="shared" ref="E55:J55" si="14">CONCATENATE(E16)</f>
        <v>Year 1</v>
      </c>
      <c r="F55" s="222" t="str">
        <f t="shared" si="14"/>
        <v/>
      </c>
      <c r="G55" s="222" t="str">
        <f t="shared" si="14"/>
        <v/>
      </c>
      <c r="H55" s="222" t="str">
        <f t="shared" si="14"/>
        <v/>
      </c>
      <c r="I55" s="222" t="str">
        <f t="shared" si="14"/>
        <v/>
      </c>
      <c r="J55" s="222" t="str">
        <f t="shared" si="14"/>
        <v/>
      </c>
      <c r="L55" s="146"/>
      <c r="N55" s="157" t="s">
        <v>426</v>
      </c>
      <c r="P55" s="219"/>
      <c r="Q55" s="228" t="str">
        <f>CONCATENATE($E$16)</f>
        <v>Year 1</v>
      </c>
      <c r="R55" s="228" t="str">
        <f>CONCATENATE($F$16)</f>
        <v/>
      </c>
      <c r="S55" s="228" t="str">
        <f>CONCATENATE($G$16)</f>
        <v/>
      </c>
      <c r="T55" s="228" t="str">
        <f>CONCATENATE($H$16)</f>
        <v/>
      </c>
      <c r="U55" s="228" t="str">
        <f>CONCATENATE($I$16)</f>
        <v/>
      </c>
      <c r="V55" s="228" t="str">
        <f>CONCATENATE(J$16)</f>
        <v/>
      </c>
    </row>
    <row r="56" spans="2:22" x14ac:dyDescent="0.2">
      <c r="B56" s="165" t="s">
        <v>384</v>
      </c>
      <c r="D56" s="189" t="s">
        <v>386</v>
      </c>
      <c r="E56" s="192"/>
      <c r="F56" s="192"/>
      <c r="G56" s="192"/>
      <c r="H56" s="192"/>
      <c r="I56" s="192"/>
      <c r="J56" s="192"/>
      <c r="K56" s="260"/>
      <c r="L56" s="146"/>
      <c r="N56" s="168" t="s">
        <v>384</v>
      </c>
      <c r="Q56" s="238">
        <f>'Budget-Output-Worksheet'!G78</f>
        <v>0</v>
      </c>
      <c r="R56" s="238">
        <f>'Budget-Output-Worksheet'!H78</f>
        <v>0</v>
      </c>
      <c r="S56" s="238">
        <f>'Budget-Output-Worksheet'!I78</f>
        <v>0</v>
      </c>
      <c r="T56" s="238">
        <f>'Budget-Output-Worksheet'!J78</f>
        <v>0</v>
      </c>
      <c r="U56" s="238">
        <f>'Budget-Output-Worksheet'!K78</f>
        <v>0</v>
      </c>
      <c r="V56" s="238">
        <f>'Budget-Output-Worksheet'!L78</f>
        <v>0</v>
      </c>
    </row>
    <row r="57" spans="2:22" x14ac:dyDescent="0.2">
      <c r="B57" s="165" t="s">
        <v>452</v>
      </c>
      <c r="D57" s="189" t="s">
        <v>386</v>
      </c>
      <c r="E57" s="192"/>
      <c r="F57" s="192"/>
      <c r="G57" s="192"/>
      <c r="H57" s="192"/>
      <c r="I57" s="192"/>
      <c r="J57" s="192"/>
      <c r="K57" s="260"/>
      <c r="L57" s="146"/>
      <c r="N57" s="168" t="s">
        <v>452</v>
      </c>
      <c r="Q57" s="239">
        <f>'Budget-Output-Worksheet'!G82</f>
        <v>0</v>
      </c>
      <c r="R57" s="239">
        <f>'Budget-Output-Worksheet'!H82</f>
        <v>0</v>
      </c>
      <c r="S57" s="239">
        <f>'Budget-Output-Worksheet'!I82</f>
        <v>0</v>
      </c>
      <c r="T57" s="239">
        <f>'Budget-Output-Worksheet'!J82</f>
        <v>0</v>
      </c>
      <c r="U57" s="239">
        <f>'Budget-Output-Worksheet'!K82</f>
        <v>0</v>
      </c>
      <c r="V57" s="239">
        <f>'Budget-Output-Worksheet'!L82</f>
        <v>0</v>
      </c>
    </row>
    <row r="58" spans="2:22" x14ac:dyDescent="0.2">
      <c r="L58" s="146"/>
      <c r="P58" s="147" t="s">
        <v>457</v>
      </c>
      <c r="Q58" s="240">
        <f t="shared" ref="Q58:V58" si="15">Q56+Q57</f>
        <v>0</v>
      </c>
      <c r="R58" s="240">
        <f t="shared" si="15"/>
        <v>0</v>
      </c>
      <c r="S58" s="240">
        <f t="shared" si="15"/>
        <v>0</v>
      </c>
      <c r="T58" s="240">
        <f t="shared" si="15"/>
        <v>0</v>
      </c>
      <c r="U58" s="240">
        <f t="shared" si="15"/>
        <v>0</v>
      </c>
      <c r="V58" s="240">
        <f t="shared" si="15"/>
        <v>0</v>
      </c>
    </row>
    <row r="59" spans="2:22" ht="13.5" thickBot="1" x14ac:dyDescent="0.25">
      <c r="B59" s="144" t="s">
        <v>664</v>
      </c>
      <c r="L59" s="146"/>
      <c r="P59" s="147" t="s">
        <v>346</v>
      </c>
      <c r="Q59" s="241">
        <f>'Budget-Output-Worksheet'!G79+'Budget-Output-Worksheet'!G83</f>
        <v>0</v>
      </c>
      <c r="R59" s="241">
        <f>'Budget-Output-Worksheet'!H79+'Budget-Output-Worksheet'!H83</f>
        <v>0</v>
      </c>
      <c r="S59" s="241">
        <f>'Budget-Output-Worksheet'!I79+'Budget-Output-Worksheet'!I83</f>
        <v>0</v>
      </c>
      <c r="T59" s="241">
        <f>'Budget-Output-Worksheet'!J79+'Budget-Output-Worksheet'!J83</f>
        <v>0</v>
      </c>
      <c r="U59" s="241">
        <f>'Budget-Output-Worksheet'!K79+'Budget-Output-Worksheet'!K83</f>
        <v>0</v>
      </c>
      <c r="V59" s="241">
        <f>'Budget-Output-Worksheet'!L79+'Budget-Output-Worksheet'!L83</f>
        <v>0</v>
      </c>
    </row>
    <row r="60" spans="2:22" ht="13.5" thickTop="1" x14ac:dyDescent="0.2">
      <c r="L60" s="146"/>
      <c r="Q60" s="238">
        <f t="shared" ref="Q60:V60" si="16">Q58+Q59</f>
        <v>0</v>
      </c>
      <c r="R60" s="238">
        <f t="shared" si="16"/>
        <v>0</v>
      </c>
      <c r="S60" s="238">
        <f t="shared" si="16"/>
        <v>0</v>
      </c>
      <c r="T60" s="238">
        <f t="shared" si="16"/>
        <v>0</v>
      </c>
      <c r="U60" s="238">
        <f t="shared" si="16"/>
        <v>0</v>
      </c>
      <c r="V60" s="238">
        <f t="shared" si="16"/>
        <v>0</v>
      </c>
    </row>
    <row r="61" spans="2:22" x14ac:dyDescent="0.2">
      <c r="L61" s="146"/>
      <c r="Q61" s="169"/>
      <c r="R61" s="169"/>
      <c r="S61" s="169"/>
      <c r="T61" s="169"/>
      <c r="U61" s="169"/>
      <c r="V61" s="169"/>
    </row>
    <row r="62" spans="2:22" ht="15.75" x14ac:dyDescent="0.25">
      <c r="B62" s="225" t="s">
        <v>387</v>
      </c>
      <c r="C62" s="224"/>
      <c r="D62" s="224"/>
      <c r="E62" s="224"/>
      <c r="F62" s="224"/>
      <c r="G62" s="224"/>
      <c r="H62" s="224"/>
      <c r="I62" s="224"/>
      <c r="J62" s="224"/>
      <c r="L62" s="146"/>
      <c r="N62" s="225" t="s">
        <v>387</v>
      </c>
      <c r="O62" s="224"/>
      <c r="P62" s="224"/>
      <c r="Q62" s="224">
        <f>'Budget-Output-Worksheet'!G81</f>
        <v>0</v>
      </c>
      <c r="R62" s="224">
        <f>'Budget-Output-Worksheet'!H81</f>
        <v>0</v>
      </c>
      <c r="S62" s="224">
        <f>'Budget-Output-Worksheet'!I81</f>
        <v>0</v>
      </c>
      <c r="T62" s="224">
        <f>'Budget-Output-Worksheet'!J81</f>
        <v>0</v>
      </c>
      <c r="U62" s="224">
        <f>'Budget-Output-Worksheet'!K81</f>
        <v>0</v>
      </c>
      <c r="V62" s="224">
        <f>'Budget-Output-Worksheet'!L81</f>
        <v>0</v>
      </c>
    </row>
    <row r="63" spans="2:22" x14ac:dyDescent="0.2">
      <c r="L63" s="146"/>
    </row>
    <row r="64" spans="2:22" x14ac:dyDescent="0.2">
      <c r="L64" s="146"/>
    </row>
    <row r="65" spans="2:22" x14ac:dyDescent="0.2">
      <c r="B65" s="95" t="s">
        <v>400</v>
      </c>
      <c r="C65" s="194" t="s">
        <v>401</v>
      </c>
      <c r="E65" s="148" t="str">
        <f t="shared" ref="E65:J65" si="17">CONCATENATE(E16)</f>
        <v>Year 1</v>
      </c>
      <c r="F65" s="148" t="str">
        <f t="shared" si="17"/>
        <v/>
      </c>
      <c r="G65" s="148" t="str">
        <f t="shared" si="17"/>
        <v/>
      </c>
      <c r="H65" s="148" t="str">
        <f t="shared" si="17"/>
        <v/>
      </c>
      <c r="I65" s="148" t="str">
        <f t="shared" si="17"/>
        <v/>
      </c>
      <c r="J65" s="148" t="str">
        <f t="shared" si="17"/>
        <v/>
      </c>
      <c r="L65" s="146"/>
      <c r="N65" s="154"/>
      <c r="O65" s="229" t="s">
        <v>486</v>
      </c>
      <c r="P65" s="219"/>
      <c r="Q65" s="228" t="str">
        <f>CONCATENATE($E$16)</f>
        <v>Year 1</v>
      </c>
      <c r="R65" s="228" t="str">
        <f>CONCATENATE($F$16)</f>
        <v/>
      </c>
      <c r="S65" s="228" t="str">
        <f>CONCATENATE($G$16)</f>
        <v/>
      </c>
      <c r="T65" s="228" t="str">
        <f>CONCATENATE($H$16)</f>
        <v/>
      </c>
      <c r="U65" s="228" t="str">
        <f>CONCATENATE($I$16)</f>
        <v/>
      </c>
      <c r="V65" s="228" t="str">
        <f>CONCATENATE(J$16)</f>
        <v/>
      </c>
    </row>
    <row r="66" spans="2:22" x14ac:dyDescent="0.2">
      <c r="C66" s="195" t="s">
        <v>392</v>
      </c>
      <c r="D66" s="196"/>
      <c r="E66" s="197"/>
      <c r="F66" s="197"/>
      <c r="G66" s="197"/>
      <c r="H66" s="197"/>
      <c r="I66" s="197"/>
      <c r="J66" s="197"/>
      <c r="L66" s="146"/>
      <c r="O66" s="168" t="s">
        <v>392</v>
      </c>
      <c r="Q66" s="169">
        <f>VALUE('Budget-Output-Worksheet'!G89)</f>
        <v>0</v>
      </c>
      <c r="R66" s="169">
        <f>'Budget-Output-Worksheet'!H89</f>
        <v>0</v>
      </c>
      <c r="S66" s="169">
        <f>'Budget-Output-Worksheet'!I89</f>
        <v>0</v>
      </c>
      <c r="T66" s="169">
        <f>'Budget-Output-Worksheet'!J89</f>
        <v>0</v>
      </c>
      <c r="U66" s="169">
        <f>'Budget-Output-Worksheet'!K89</f>
        <v>0</v>
      </c>
      <c r="V66" s="169">
        <f>'Budget-Output-Worksheet'!L89</f>
        <v>0</v>
      </c>
    </row>
    <row r="67" spans="2:22" x14ac:dyDescent="0.2">
      <c r="C67" s="195" t="s">
        <v>389</v>
      </c>
      <c r="D67" s="196"/>
      <c r="E67" s="197"/>
      <c r="F67" s="197"/>
      <c r="G67" s="197"/>
      <c r="H67" s="197"/>
      <c r="I67" s="197"/>
      <c r="J67" s="197"/>
      <c r="L67" s="146"/>
      <c r="O67" s="168" t="s">
        <v>389</v>
      </c>
      <c r="Q67" s="169">
        <f>VALUE('Budget-Output-Worksheet'!G90)</f>
        <v>0</v>
      </c>
      <c r="R67" s="169">
        <f>'Budget-Output-Worksheet'!H90</f>
        <v>0</v>
      </c>
      <c r="S67" s="169">
        <f>'Budget-Output-Worksheet'!I90</f>
        <v>0</v>
      </c>
      <c r="T67" s="169">
        <f>'Budget-Output-Worksheet'!J90</f>
        <v>0</v>
      </c>
      <c r="U67" s="169">
        <f>'Budget-Output-Worksheet'!K90</f>
        <v>0</v>
      </c>
      <c r="V67" s="169">
        <f>'Budget-Output-Worksheet'!L90</f>
        <v>0</v>
      </c>
    </row>
    <row r="68" spans="2:22" x14ac:dyDescent="0.2">
      <c r="C68" s="195" t="s">
        <v>419</v>
      </c>
      <c r="D68" s="196"/>
      <c r="E68" s="197"/>
      <c r="F68" s="197"/>
      <c r="G68" s="197"/>
      <c r="H68" s="197"/>
      <c r="I68" s="197"/>
      <c r="J68" s="197"/>
      <c r="L68" s="146"/>
      <c r="O68" s="168" t="s">
        <v>419</v>
      </c>
      <c r="P68" s="147" t="s">
        <v>0</v>
      </c>
      <c r="Q68" s="169">
        <f>VALUE('Budget-Output-Worksheet'!G91)</f>
        <v>0</v>
      </c>
      <c r="R68" s="169">
        <f>'Budget-Output-Worksheet'!H91</f>
        <v>0</v>
      </c>
      <c r="S68" s="169">
        <f>'Budget-Output-Worksheet'!I91</f>
        <v>0</v>
      </c>
      <c r="T68" s="169">
        <f>'Budget-Output-Worksheet'!J91</f>
        <v>0</v>
      </c>
      <c r="U68" s="169">
        <f>'Budget-Output-Worksheet'!K91</f>
        <v>0</v>
      </c>
      <c r="V68" s="169">
        <f>'Budget-Output-Worksheet'!L91</f>
        <v>0</v>
      </c>
    </row>
    <row r="69" spans="2:22" x14ac:dyDescent="0.2">
      <c r="C69" s="195" t="s">
        <v>254</v>
      </c>
      <c r="D69" s="196"/>
      <c r="E69" s="197"/>
      <c r="F69" s="197"/>
      <c r="G69" s="197"/>
      <c r="H69" s="197"/>
      <c r="I69" s="197"/>
      <c r="J69" s="197"/>
      <c r="L69" s="146"/>
      <c r="O69" s="168" t="s">
        <v>254</v>
      </c>
      <c r="Q69" s="169">
        <f>VALUE('Budget-Output-Worksheet'!G92)</f>
        <v>0</v>
      </c>
      <c r="R69" s="169">
        <f>'Budget-Output-Worksheet'!H92</f>
        <v>0</v>
      </c>
      <c r="S69" s="169">
        <f>'Budget-Output-Worksheet'!I92</f>
        <v>0</v>
      </c>
      <c r="T69" s="169">
        <f>'Budget-Output-Worksheet'!J92</f>
        <v>0</v>
      </c>
      <c r="U69" s="169">
        <f>'Budget-Output-Worksheet'!K92</f>
        <v>0</v>
      </c>
      <c r="V69" s="169">
        <f>'Budget-Output-Worksheet'!L92</f>
        <v>0</v>
      </c>
    </row>
    <row r="70" spans="2:22" x14ac:dyDescent="0.2">
      <c r="L70" s="146"/>
    </row>
    <row r="71" spans="2:22" x14ac:dyDescent="0.2">
      <c r="C71" s="194" t="s">
        <v>389</v>
      </c>
      <c r="E71" s="148" t="str">
        <f t="shared" ref="E71:J71" si="18">CONCATENATE(E16)</f>
        <v>Year 1</v>
      </c>
      <c r="F71" s="148" t="str">
        <f t="shared" si="18"/>
        <v/>
      </c>
      <c r="G71" s="148" t="str">
        <f t="shared" si="18"/>
        <v/>
      </c>
      <c r="H71" s="148" t="str">
        <f t="shared" si="18"/>
        <v/>
      </c>
      <c r="I71" s="148" t="str">
        <f t="shared" si="18"/>
        <v/>
      </c>
      <c r="J71" s="148" t="str">
        <f t="shared" si="18"/>
        <v/>
      </c>
      <c r="L71" s="146"/>
      <c r="O71" s="193" t="s">
        <v>389</v>
      </c>
      <c r="P71" s="219"/>
      <c r="Q71" s="228" t="str">
        <f>CONCATENATE($E$16)</f>
        <v>Year 1</v>
      </c>
      <c r="R71" s="228" t="str">
        <f>CONCATENATE($F$16)</f>
        <v/>
      </c>
      <c r="S71" s="228" t="str">
        <f>CONCATENATE($G$16)</f>
        <v/>
      </c>
      <c r="T71" s="228" t="str">
        <f>CONCATENATE($H$16)</f>
        <v/>
      </c>
      <c r="U71" s="228" t="str">
        <f>CONCATENATE($I$16)</f>
        <v/>
      </c>
      <c r="V71" s="228" t="str">
        <f>CONCATENATE(J$16)</f>
        <v/>
      </c>
    </row>
    <row r="72" spans="2:22" x14ac:dyDescent="0.2">
      <c r="C72" s="195" t="s">
        <v>390</v>
      </c>
      <c r="D72" s="196"/>
      <c r="E72" s="197"/>
      <c r="F72" s="197"/>
      <c r="G72" s="197"/>
      <c r="H72" s="197"/>
      <c r="I72" s="197"/>
      <c r="J72" s="197"/>
      <c r="L72" s="146"/>
      <c r="O72" s="168" t="s">
        <v>390</v>
      </c>
      <c r="Q72" s="169">
        <f>VALUE('Budget-Output-Worksheet'!G95)</f>
        <v>0</v>
      </c>
      <c r="R72" s="169">
        <f>VALUE('Budget-Output-Worksheet'!H95)</f>
        <v>0</v>
      </c>
      <c r="S72" s="169">
        <f>VALUE('Budget-Output-Worksheet'!I95)</f>
        <v>0</v>
      </c>
      <c r="T72" s="169">
        <f>VALUE('Budget-Output-Worksheet'!J95)</f>
        <v>0</v>
      </c>
      <c r="U72" s="169">
        <f>VALUE('Budget-Output-Worksheet'!K95)</f>
        <v>0</v>
      </c>
      <c r="V72" s="169">
        <f>VALUE('Budget-Output-Worksheet'!L95)</f>
        <v>0</v>
      </c>
    </row>
    <row r="73" spans="2:22" x14ac:dyDescent="0.2">
      <c r="C73" s="195" t="s">
        <v>391</v>
      </c>
      <c r="D73" s="196"/>
      <c r="E73" s="197"/>
      <c r="F73" s="197"/>
      <c r="G73" s="197"/>
      <c r="H73" s="197"/>
      <c r="I73" s="197"/>
      <c r="J73" s="197"/>
      <c r="L73" s="146"/>
      <c r="O73" s="168" t="s">
        <v>391</v>
      </c>
      <c r="Q73" s="171">
        <f>VALUE('Budget-Output-Worksheet'!G96)</f>
        <v>0</v>
      </c>
      <c r="R73" s="171">
        <f>VALUE('Budget-Output-Worksheet'!H96)</f>
        <v>0</v>
      </c>
      <c r="S73" s="171">
        <f>VALUE('Budget-Output-Worksheet'!I96)</f>
        <v>0</v>
      </c>
      <c r="T73" s="171">
        <f>VALUE('Budget-Output-Worksheet'!J96)</f>
        <v>0</v>
      </c>
      <c r="U73" s="171">
        <f>VALUE('Budget-Output-Worksheet'!K96)</f>
        <v>0</v>
      </c>
      <c r="V73" s="171">
        <f>VALUE('Budget-Output-Worksheet'!L96)</f>
        <v>0</v>
      </c>
    </row>
    <row r="74" spans="2:22" x14ac:dyDescent="0.2">
      <c r="L74" s="146"/>
      <c r="Q74" s="169">
        <f t="shared" ref="Q74:V74" si="19">Q72+Q73</f>
        <v>0</v>
      </c>
      <c r="R74" s="169">
        <f t="shared" si="19"/>
        <v>0</v>
      </c>
      <c r="S74" s="169">
        <f t="shared" si="19"/>
        <v>0</v>
      </c>
      <c r="T74" s="169">
        <f t="shared" si="19"/>
        <v>0</v>
      </c>
      <c r="U74" s="169">
        <f t="shared" si="19"/>
        <v>0</v>
      </c>
      <c r="V74" s="169">
        <f t="shared" si="19"/>
        <v>0</v>
      </c>
    </row>
    <row r="75" spans="2:22" x14ac:dyDescent="0.2">
      <c r="L75" s="146"/>
    </row>
    <row r="76" spans="2:22" x14ac:dyDescent="0.2">
      <c r="C76" s="194" t="s">
        <v>396</v>
      </c>
      <c r="E76" s="148" t="str">
        <f t="shared" ref="E76:J76" si="20">CONCATENATE(E16)</f>
        <v>Year 1</v>
      </c>
      <c r="F76" s="148" t="str">
        <f t="shared" si="20"/>
        <v/>
      </c>
      <c r="G76" s="148" t="str">
        <f t="shared" si="20"/>
        <v/>
      </c>
      <c r="H76" s="148" t="str">
        <f t="shared" si="20"/>
        <v/>
      </c>
      <c r="I76" s="148" t="str">
        <f t="shared" si="20"/>
        <v/>
      </c>
      <c r="J76" s="148" t="str">
        <f t="shared" si="20"/>
        <v/>
      </c>
      <c r="L76" s="146"/>
      <c r="O76" s="193" t="s">
        <v>396</v>
      </c>
      <c r="P76" s="219"/>
      <c r="Q76" s="228" t="str">
        <f>CONCATENATE($E$16)</f>
        <v>Year 1</v>
      </c>
      <c r="R76" s="228" t="str">
        <f>CONCATENATE($F$16)</f>
        <v/>
      </c>
      <c r="S76" s="228" t="str">
        <f>CONCATENATE($G$16)</f>
        <v/>
      </c>
      <c r="T76" s="228" t="str">
        <f>CONCATENATE($H$16)</f>
        <v/>
      </c>
      <c r="U76" s="228" t="str">
        <f>CONCATENATE($I$16)</f>
        <v/>
      </c>
      <c r="V76" s="228" t="str">
        <f>CONCATENATE(J$16)</f>
        <v/>
      </c>
    </row>
    <row r="77" spans="2:22" x14ac:dyDescent="0.2">
      <c r="B77" s="81" t="s">
        <v>0</v>
      </c>
      <c r="C77" s="195" t="s">
        <v>397</v>
      </c>
      <c r="D77" s="196"/>
      <c r="E77" s="197"/>
      <c r="F77" s="197"/>
      <c r="G77" s="197"/>
      <c r="H77" s="197"/>
      <c r="I77" s="197"/>
      <c r="J77" s="197"/>
      <c r="L77" s="146"/>
      <c r="O77" s="308" t="s">
        <v>397</v>
      </c>
      <c r="Q77" s="169">
        <f>VALUE('Budget-Output-Worksheet'!G100)</f>
        <v>0</v>
      </c>
      <c r="R77" s="169">
        <f>VALUE('Budget-Output-Worksheet'!H100)</f>
        <v>0</v>
      </c>
      <c r="S77" s="169">
        <f>VALUE('Budget-Output-Worksheet'!I100)</f>
        <v>0</v>
      </c>
      <c r="T77" s="169">
        <f>VALUE('Budget-Output-Worksheet'!J100)</f>
        <v>0</v>
      </c>
      <c r="U77" s="169">
        <f>VALUE('Budget-Output-Worksheet'!K100)</f>
        <v>0</v>
      </c>
      <c r="V77" s="169">
        <f>VALUE('Budget-Output-Worksheet'!L100)</f>
        <v>0</v>
      </c>
    </row>
    <row r="78" spans="2:22" x14ac:dyDescent="0.2">
      <c r="B78" s="95" t="s">
        <v>400</v>
      </c>
      <c r="C78" s="195" t="s">
        <v>640</v>
      </c>
      <c r="D78" s="196"/>
      <c r="E78" s="197"/>
      <c r="F78" s="197"/>
      <c r="G78" s="197"/>
      <c r="H78" s="197"/>
      <c r="I78" s="197"/>
      <c r="J78" s="197"/>
      <c r="L78" s="146"/>
      <c r="N78" s="154"/>
      <c r="O78" s="179" t="s">
        <v>641</v>
      </c>
      <c r="Q78" s="169">
        <f>VALUE('Budget-Output-Worksheet'!G101)</f>
        <v>0</v>
      </c>
      <c r="R78" s="169">
        <f>VALUE('Budget-Output-Worksheet'!H101)</f>
        <v>0</v>
      </c>
      <c r="S78" s="169">
        <f>VALUE('Budget-Output-Worksheet'!I101)</f>
        <v>0</v>
      </c>
      <c r="T78" s="169">
        <f>VALUE('Budget-Output-Worksheet'!J101)</f>
        <v>0</v>
      </c>
      <c r="U78" s="169">
        <f>VALUE('Budget-Output-Worksheet'!K101)</f>
        <v>0</v>
      </c>
      <c r="V78" s="169">
        <f>VALUE('Budget-Output-Worksheet'!L101)</f>
        <v>0</v>
      </c>
    </row>
    <row r="79" spans="2:22" x14ac:dyDescent="0.2">
      <c r="L79" s="146"/>
    </row>
    <row r="80" spans="2:22" x14ac:dyDescent="0.2">
      <c r="B80" s="95" t="s">
        <v>400</v>
      </c>
      <c r="C80" s="194" t="s">
        <v>403</v>
      </c>
      <c r="D80" s="311"/>
      <c r="E80" s="148" t="str">
        <f t="shared" ref="E80:J80" si="21">CONCATENATE(E16)</f>
        <v>Year 1</v>
      </c>
      <c r="F80" s="148" t="str">
        <f t="shared" si="21"/>
        <v/>
      </c>
      <c r="G80" s="148" t="str">
        <f t="shared" si="21"/>
        <v/>
      </c>
      <c r="H80" s="148" t="str">
        <f t="shared" si="21"/>
        <v/>
      </c>
      <c r="I80" s="148" t="str">
        <f t="shared" si="21"/>
        <v/>
      </c>
      <c r="J80" s="148" t="str">
        <f t="shared" si="21"/>
        <v/>
      </c>
      <c r="L80" s="146"/>
      <c r="N80" s="154" t="s">
        <v>0</v>
      </c>
      <c r="O80" s="229" t="s">
        <v>485</v>
      </c>
      <c r="P80" s="219"/>
      <c r="Q80" s="228" t="str">
        <f>CONCATENATE($E$16)</f>
        <v>Year 1</v>
      </c>
      <c r="R80" s="228" t="str">
        <f>CONCATENATE($F$16)</f>
        <v/>
      </c>
      <c r="S80" s="228" t="str">
        <f>CONCATENATE($G$16)</f>
        <v/>
      </c>
      <c r="T80" s="228" t="str">
        <f>CONCATENATE($H$16)</f>
        <v/>
      </c>
      <c r="U80" s="228" t="str">
        <f>CONCATENATE($I$16)</f>
        <v/>
      </c>
      <c r="V80" s="228" t="str">
        <f>CONCATENATE(J$16)</f>
        <v/>
      </c>
    </row>
    <row r="81" spans="2:22" ht="13.15" customHeight="1" x14ac:dyDescent="0.2">
      <c r="B81" s="151"/>
      <c r="C81" s="195" t="s">
        <v>647</v>
      </c>
      <c r="D81" s="172"/>
      <c r="E81" s="198">
        <f>'Budget-Output-Worksheet'!G104</f>
        <v>0</v>
      </c>
      <c r="F81" s="198">
        <f>'Budget-Output-Worksheet'!H104</f>
        <v>0</v>
      </c>
      <c r="G81" s="198">
        <f>'Budget-Output-Worksheet'!I104</f>
        <v>0</v>
      </c>
      <c r="H81" s="198">
        <f>'Budget-Output-Worksheet'!J104</f>
        <v>0</v>
      </c>
      <c r="I81" s="198">
        <f>'Budget-Output-Worksheet'!K104</f>
        <v>0</v>
      </c>
      <c r="J81" s="198">
        <f>'Budget-Output-Worksheet'!L104</f>
        <v>0</v>
      </c>
      <c r="L81" s="146"/>
      <c r="N81" s="199"/>
      <c r="O81" s="388" t="str">
        <f>C81</f>
        <v>Grad tuition at in-state rate</v>
      </c>
      <c r="P81" s="388"/>
      <c r="Q81" s="169">
        <f>E81</f>
        <v>0</v>
      </c>
      <c r="R81" s="169">
        <f t="shared" ref="R81:V82" si="22">F81</f>
        <v>0</v>
      </c>
      <c r="S81" s="169">
        <f t="shared" si="22"/>
        <v>0</v>
      </c>
      <c r="T81" s="169">
        <f t="shared" si="22"/>
        <v>0</v>
      </c>
      <c r="U81" s="169">
        <f t="shared" si="22"/>
        <v>0</v>
      </c>
      <c r="V81" s="169">
        <f t="shared" si="22"/>
        <v>0</v>
      </c>
    </row>
    <row r="82" spans="2:22" x14ac:dyDescent="0.2">
      <c r="B82" s="95"/>
      <c r="C82" s="195" t="s">
        <v>648</v>
      </c>
      <c r="D82" s="200"/>
      <c r="E82" s="198">
        <f>'Budget-Output-Worksheet'!G38</f>
        <v>0</v>
      </c>
      <c r="F82" s="198">
        <f>'Budget-Output-Worksheet'!H38</f>
        <v>0</v>
      </c>
      <c r="G82" s="198">
        <f>'Budget-Output-Worksheet'!I38</f>
        <v>0</v>
      </c>
      <c r="H82" s="198">
        <f>'Budget-Output-Worksheet'!J38</f>
        <v>0</v>
      </c>
      <c r="I82" s="198">
        <f>'Budget-Output-Worksheet'!K38</f>
        <v>0</v>
      </c>
      <c r="J82" s="198">
        <f>'Budget-Output-Worksheet'!L38</f>
        <v>0</v>
      </c>
      <c r="L82" s="146"/>
      <c r="N82" s="154"/>
      <c r="O82" s="388" t="str">
        <f>C82</f>
        <v>Grad tuition at out-of-state rate</v>
      </c>
      <c r="P82" s="388"/>
      <c r="Q82" s="169">
        <f>E82</f>
        <v>0</v>
      </c>
      <c r="R82" s="169">
        <f t="shared" si="22"/>
        <v>0</v>
      </c>
      <c r="S82" s="169">
        <f t="shared" si="22"/>
        <v>0</v>
      </c>
      <c r="T82" s="169">
        <f t="shared" si="22"/>
        <v>0</v>
      </c>
      <c r="U82" s="169">
        <f t="shared" si="22"/>
        <v>0</v>
      </c>
      <c r="V82" s="169">
        <f t="shared" si="22"/>
        <v>0</v>
      </c>
    </row>
    <row r="83" spans="2:22" x14ac:dyDescent="0.2">
      <c r="C83" s="179"/>
      <c r="D83" s="195" t="s">
        <v>649</v>
      </c>
      <c r="E83" s="197"/>
      <c r="F83" s="197"/>
      <c r="G83" s="197"/>
      <c r="H83" s="197"/>
      <c r="I83" s="197"/>
      <c r="J83" s="197"/>
      <c r="L83" s="146"/>
      <c r="O83" s="388" t="s">
        <v>650</v>
      </c>
      <c r="P83" s="388"/>
      <c r="Q83" s="169">
        <f>'Budget-Output-Worksheet'!G106</f>
        <v>0</v>
      </c>
      <c r="R83" s="169">
        <f>'Budget-Output-Worksheet'!H106</f>
        <v>0</v>
      </c>
      <c r="S83" s="169">
        <f>'Budget-Output-Worksheet'!I106</f>
        <v>0</v>
      </c>
      <c r="T83" s="169">
        <f>'Budget-Output-Worksheet'!J106</f>
        <v>0</v>
      </c>
      <c r="U83" s="169">
        <f>'Budget-Output-Worksheet'!K106</f>
        <v>0</v>
      </c>
      <c r="V83" s="169">
        <f>'Budget-Output-Worksheet'!L106</f>
        <v>0</v>
      </c>
    </row>
    <row r="84" spans="2:22" x14ac:dyDescent="0.2">
      <c r="E84" s="148" t="str">
        <f t="shared" ref="E84:J84" si="23">CONCATENATE(E16)</f>
        <v>Year 1</v>
      </c>
      <c r="F84" s="148" t="str">
        <f t="shared" si="23"/>
        <v/>
      </c>
      <c r="G84" s="148" t="str">
        <f t="shared" si="23"/>
        <v/>
      </c>
      <c r="H84" s="148" t="str">
        <f t="shared" si="23"/>
        <v/>
      </c>
      <c r="I84" s="148" t="str">
        <f t="shared" si="23"/>
        <v/>
      </c>
      <c r="J84" s="148" t="str">
        <f t="shared" si="23"/>
        <v/>
      </c>
      <c r="L84" s="146"/>
      <c r="P84" s="219"/>
      <c r="Q84" s="228" t="str">
        <f>CONCATENATE($E$16)</f>
        <v>Year 1</v>
      </c>
      <c r="R84" s="228" t="str">
        <f>CONCATENATE($F$16)</f>
        <v/>
      </c>
      <c r="S84" s="228" t="str">
        <f>CONCATENATE($G$16)</f>
        <v/>
      </c>
      <c r="T84" s="228" t="str">
        <f>CONCATENATE($H$16)</f>
        <v/>
      </c>
      <c r="U84" s="228" t="str">
        <f>CONCATENATE($I$16)</f>
        <v/>
      </c>
      <c r="V84" s="228" t="str">
        <f>CONCATENATE(J$16)</f>
        <v/>
      </c>
    </row>
    <row r="85" spans="2:22" x14ac:dyDescent="0.2">
      <c r="B85" s="151" t="s">
        <v>413</v>
      </c>
      <c r="C85" s="201"/>
      <c r="D85" s="202"/>
      <c r="E85" s="198">
        <f>'Budget-Output-Worksheet'!G109</f>
        <v>0</v>
      </c>
      <c r="F85" s="198">
        <f>'Budget-Output-Worksheet'!H109</f>
        <v>0</v>
      </c>
      <c r="G85" s="198">
        <f>'Budget-Output-Worksheet'!I109</f>
        <v>0</v>
      </c>
      <c r="H85" s="198">
        <f>'Budget-Output-Worksheet'!J109</f>
        <v>0</v>
      </c>
      <c r="I85" s="198">
        <f>'Budget-Output-Worksheet'!K109</f>
        <v>0</v>
      </c>
      <c r="J85" s="198">
        <f>'Budget-Output-Worksheet'!L109</f>
        <v>0</v>
      </c>
      <c r="L85" s="146"/>
      <c r="N85" s="199" t="s">
        <v>413</v>
      </c>
      <c r="O85" s="229" t="s">
        <v>414</v>
      </c>
      <c r="P85" s="168"/>
      <c r="Q85" s="169">
        <f t="shared" ref="Q85:V85" si="24">VALUE(E85)</f>
        <v>0</v>
      </c>
      <c r="R85" s="169">
        <f t="shared" si="24"/>
        <v>0</v>
      </c>
      <c r="S85" s="169">
        <f t="shared" si="24"/>
        <v>0</v>
      </c>
      <c r="T85" s="169">
        <f t="shared" si="24"/>
        <v>0</v>
      </c>
      <c r="U85" s="169">
        <f t="shared" si="24"/>
        <v>0</v>
      </c>
      <c r="V85" s="169">
        <f t="shared" si="24"/>
        <v>0</v>
      </c>
    </row>
    <row r="86" spans="2:22" x14ac:dyDescent="0.2">
      <c r="C86" s="193"/>
      <c r="D86" s="179"/>
      <c r="E86" s="179"/>
      <c r="F86" s="179"/>
      <c r="G86" s="179"/>
      <c r="H86" s="179"/>
      <c r="I86" s="179"/>
      <c r="J86" s="179"/>
      <c r="L86" s="146"/>
      <c r="O86" s="193"/>
      <c r="P86" s="168"/>
      <c r="Q86" s="168"/>
      <c r="R86" s="168"/>
      <c r="S86" s="168"/>
      <c r="T86" s="168"/>
      <c r="U86" s="168"/>
      <c r="V86" s="168"/>
    </row>
    <row r="87" spans="2:22" x14ac:dyDescent="0.2">
      <c r="E87" s="148" t="str">
        <f t="shared" ref="E87:J87" si="25">CONCATENATE(E16)</f>
        <v>Year 1</v>
      </c>
      <c r="F87" s="148" t="str">
        <f t="shared" si="25"/>
        <v/>
      </c>
      <c r="G87" s="148" t="str">
        <f t="shared" si="25"/>
        <v/>
      </c>
      <c r="H87" s="148" t="str">
        <f t="shared" si="25"/>
        <v/>
      </c>
      <c r="I87" s="148" t="str">
        <f t="shared" si="25"/>
        <v/>
      </c>
      <c r="J87" s="148" t="str">
        <f t="shared" si="25"/>
        <v/>
      </c>
      <c r="L87" s="146"/>
      <c r="P87" s="219"/>
      <c r="Q87" s="228" t="str">
        <f>CONCATENATE($E$16)</f>
        <v>Year 1</v>
      </c>
      <c r="R87" s="228" t="str">
        <f>CONCATENATE($F$16)</f>
        <v/>
      </c>
      <c r="S87" s="228" t="str">
        <f>CONCATENATE($G$16)</f>
        <v/>
      </c>
      <c r="T87" s="228" t="str">
        <f>CONCATENATE($H$16)</f>
        <v/>
      </c>
      <c r="U87" s="228" t="str">
        <f>CONCATENATE($I$16)</f>
        <v/>
      </c>
      <c r="V87" s="228" t="str">
        <f>CONCATENATE(J$16)</f>
        <v/>
      </c>
    </row>
    <row r="88" spans="2:22" x14ac:dyDescent="0.2">
      <c r="B88" s="95" t="s">
        <v>400</v>
      </c>
      <c r="C88" s="201" t="s">
        <v>404</v>
      </c>
      <c r="D88" s="202"/>
      <c r="E88" s="203"/>
      <c r="F88" s="203"/>
      <c r="G88" s="203"/>
      <c r="H88" s="203"/>
      <c r="I88" s="203"/>
      <c r="J88" s="203"/>
      <c r="L88" s="146"/>
      <c r="N88" s="154"/>
      <c r="O88" s="229" t="s">
        <v>404</v>
      </c>
      <c r="P88" s="168"/>
      <c r="Q88" s="169">
        <f>'Budget-Output-Worksheet'!G112</f>
        <v>0</v>
      </c>
      <c r="R88" s="169">
        <f>'Budget-Output-Worksheet'!H112</f>
        <v>0</v>
      </c>
      <c r="S88" s="169">
        <f>'Budget-Output-Worksheet'!I112</f>
        <v>0</v>
      </c>
      <c r="T88" s="169">
        <f>'Budget-Output-Worksheet'!J112</f>
        <v>0</v>
      </c>
      <c r="U88" s="169">
        <f>'Budget-Output-Worksheet'!K112</f>
        <v>0</v>
      </c>
      <c r="V88" s="169">
        <f>'Budget-Output-Worksheet'!L112</f>
        <v>0</v>
      </c>
    </row>
    <row r="89" spans="2:22" x14ac:dyDescent="0.2">
      <c r="B89" s="95"/>
      <c r="C89" s="193"/>
      <c r="D89" s="179"/>
      <c r="L89" s="146"/>
      <c r="N89" s="154"/>
      <c r="O89" s="193"/>
      <c r="P89" s="168"/>
    </row>
    <row r="90" spans="2:22" x14ac:dyDescent="0.2">
      <c r="E90" s="148" t="str">
        <f t="shared" ref="E90:J90" si="26">CONCATENATE(E16)</f>
        <v>Year 1</v>
      </c>
      <c r="F90" s="148" t="str">
        <f t="shared" si="26"/>
        <v/>
      </c>
      <c r="G90" s="148" t="str">
        <f t="shared" si="26"/>
        <v/>
      </c>
      <c r="H90" s="148" t="str">
        <f t="shared" si="26"/>
        <v/>
      </c>
      <c r="I90" s="148" t="str">
        <f t="shared" si="26"/>
        <v/>
      </c>
      <c r="J90" s="148" t="str">
        <f t="shared" si="26"/>
        <v/>
      </c>
      <c r="L90" s="146"/>
      <c r="P90" s="219"/>
      <c r="Q90" s="228" t="str">
        <f>CONCATENATE($E$16)</f>
        <v>Year 1</v>
      </c>
      <c r="R90" s="228" t="str">
        <f>CONCATENATE($F$16)</f>
        <v/>
      </c>
      <c r="S90" s="228" t="str">
        <f>CONCATENATE($G$16)</f>
        <v/>
      </c>
      <c r="T90" s="228" t="str">
        <f>CONCATENATE($H$16)</f>
        <v/>
      </c>
      <c r="U90" s="228" t="str">
        <f>CONCATENATE($I$16)</f>
        <v/>
      </c>
      <c r="V90" s="228" t="str">
        <f>CONCATENATE(J$16)</f>
        <v/>
      </c>
    </row>
    <row r="91" spans="2:22" x14ac:dyDescent="0.2">
      <c r="B91" s="163"/>
      <c r="C91" s="204" t="s">
        <v>393</v>
      </c>
      <c r="D91" s="196"/>
      <c r="E91" s="197"/>
      <c r="F91" s="197"/>
      <c r="G91" s="197"/>
      <c r="H91" s="197"/>
      <c r="I91" s="197"/>
      <c r="J91" s="197"/>
      <c r="L91" s="146"/>
      <c r="N91" s="164"/>
      <c r="O91" s="205" t="s">
        <v>393</v>
      </c>
      <c r="Q91" s="169">
        <f>VALUE('Budget-Output-Worksheet'!G115)</f>
        <v>0</v>
      </c>
      <c r="R91" s="169">
        <f>VALUE('Budget-Output-Worksheet'!H115)</f>
        <v>0</v>
      </c>
      <c r="S91" s="169">
        <f>VALUE('Budget-Output-Worksheet'!I115)</f>
        <v>0</v>
      </c>
      <c r="T91" s="169">
        <f>VALUE('Budget-Output-Worksheet'!J115)</f>
        <v>0</v>
      </c>
      <c r="U91" s="169">
        <f>VALUE('Budget-Output-Worksheet'!K115)</f>
        <v>0</v>
      </c>
      <c r="V91" s="169">
        <f>VALUE('Budget-Output-Worksheet'!L115)</f>
        <v>0</v>
      </c>
    </row>
    <row r="92" spans="2:22" x14ac:dyDescent="0.2">
      <c r="B92" s="163"/>
      <c r="C92" s="204" t="s">
        <v>405</v>
      </c>
      <c r="D92" s="196"/>
      <c r="E92" s="197"/>
      <c r="F92" s="197"/>
      <c r="G92" s="197"/>
      <c r="H92" s="197"/>
      <c r="I92" s="197"/>
      <c r="J92" s="197"/>
      <c r="L92" s="146"/>
      <c r="N92" s="164"/>
      <c r="O92" s="205" t="s">
        <v>405</v>
      </c>
      <c r="Q92" s="169">
        <f>VALUE('Budget-Output-Worksheet'!G116)</f>
        <v>0</v>
      </c>
      <c r="R92" s="169">
        <f>VALUE('Budget-Output-Worksheet'!H116)</f>
        <v>0</v>
      </c>
      <c r="S92" s="169">
        <f>VALUE('Budget-Output-Worksheet'!I116)</f>
        <v>0</v>
      </c>
      <c r="T92" s="169">
        <f>VALUE('Budget-Output-Worksheet'!J116)</f>
        <v>0</v>
      </c>
      <c r="U92" s="169">
        <f>VALUE('Budget-Output-Worksheet'!K116)</f>
        <v>0</v>
      </c>
      <c r="V92" s="169">
        <f>VALUE('Budget-Output-Worksheet'!L116)</f>
        <v>0</v>
      </c>
    </row>
    <row r="93" spans="2:22" x14ac:dyDescent="0.2">
      <c r="B93" s="163"/>
      <c r="C93" s="204" t="s">
        <v>394</v>
      </c>
      <c r="D93" s="196"/>
      <c r="E93" s="197"/>
      <c r="F93" s="197"/>
      <c r="G93" s="197"/>
      <c r="H93" s="197"/>
      <c r="I93" s="197"/>
      <c r="J93" s="197"/>
      <c r="L93" s="146"/>
      <c r="N93" s="164"/>
      <c r="O93" s="205" t="s">
        <v>394</v>
      </c>
      <c r="Q93" s="169">
        <f>VALUE('Budget-Output-Worksheet'!G117)</f>
        <v>0</v>
      </c>
      <c r="R93" s="169">
        <f>VALUE('Budget-Output-Worksheet'!H117)</f>
        <v>0</v>
      </c>
      <c r="S93" s="169">
        <f>VALUE('Budget-Output-Worksheet'!I117)</f>
        <v>0</v>
      </c>
      <c r="T93" s="169">
        <f>VALUE('Budget-Output-Worksheet'!J117)</f>
        <v>0</v>
      </c>
      <c r="U93" s="169">
        <f>VALUE('Budget-Output-Worksheet'!K117)</f>
        <v>0</v>
      </c>
      <c r="V93" s="169">
        <f>VALUE('Budget-Output-Worksheet'!L117)</f>
        <v>0</v>
      </c>
    </row>
    <row r="94" spans="2:22" x14ac:dyDescent="0.2">
      <c r="B94" s="163"/>
      <c r="C94" s="204" t="s">
        <v>395</v>
      </c>
      <c r="D94" s="196"/>
      <c r="E94" s="197"/>
      <c r="F94" s="197"/>
      <c r="G94" s="197"/>
      <c r="H94" s="197"/>
      <c r="I94" s="197"/>
      <c r="J94" s="197"/>
      <c r="L94" s="146"/>
      <c r="N94" s="164"/>
      <c r="O94" s="205" t="s">
        <v>395</v>
      </c>
      <c r="Q94" s="169">
        <f>VALUE('Budget-Output-Worksheet'!G118)</f>
        <v>0</v>
      </c>
      <c r="R94" s="169">
        <f>VALUE('Budget-Output-Worksheet'!H118)</f>
        <v>0</v>
      </c>
      <c r="S94" s="169">
        <f>VALUE('Budget-Output-Worksheet'!I118)</f>
        <v>0</v>
      </c>
      <c r="T94" s="169">
        <f>VALUE('Budget-Output-Worksheet'!J118)</f>
        <v>0</v>
      </c>
      <c r="U94" s="169">
        <f>VALUE('Budget-Output-Worksheet'!K118)</f>
        <v>0</v>
      </c>
      <c r="V94" s="169">
        <f>VALUE('Budget-Output-Worksheet'!L118)</f>
        <v>0</v>
      </c>
    </row>
    <row r="95" spans="2:22" x14ac:dyDescent="0.2">
      <c r="B95" s="163"/>
      <c r="C95" s="204" t="s">
        <v>398</v>
      </c>
      <c r="D95" s="196"/>
      <c r="E95" s="197"/>
      <c r="F95" s="197"/>
      <c r="G95" s="197"/>
      <c r="H95" s="197"/>
      <c r="I95" s="197"/>
      <c r="J95" s="197"/>
      <c r="L95" s="146"/>
      <c r="N95" s="164"/>
      <c r="O95" s="205" t="s">
        <v>398</v>
      </c>
      <c r="Q95" s="169">
        <f>VALUE('Budget-Output-Worksheet'!G119)</f>
        <v>0</v>
      </c>
      <c r="R95" s="169">
        <f>VALUE('Budget-Output-Worksheet'!H119)</f>
        <v>0</v>
      </c>
      <c r="S95" s="169">
        <f>VALUE('Budget-Output-Worksheet'!I119)</f>
        <v>0</v>
      </c>
      <c r="T95" s="169">
        <f>VALUE('Budget-Output-Worksheet'!J119)</f>
        <v>0</v>
      </c>
      <c r="U95" s="169">
        <f>VALUE('Budget-Output-Worksheet'!K119)</f>
        <v>0</v>
      </c>
      <c r="V95" s="169">
        <f>VALUE('Budget-Output-Worksheet'!L119)</f>
        <v>0</v>
      </c>
    </row>
    <row r="96" spans="2:22" x14ac:dyDescent="0.2">
      <c r="B96" s="163"/>
      <c r="C96" s="204" t="s">
        <v>399</v>
      </c>
      <c r="D96" s="196"/>
      <c r="E96" s="197"/>
      <c r="F96" s="197"/>
      <c r="G96" s="197"/>
      <c r="H96" s="197"/>
      <c r="I96" s="197"/>
      <c r="J96" s="197"/>
      <c r="L96" s="146"/>
      <c r="N96" s="164"/>
      <c r="O96" s="205" t="s">
        <v>399</v>
      </c>
      <c r="Q96" s="169">
        <f>VALUE('Budget-Output-Worksheet'!G120)</f>
        <v>0</v>
      </c>
      <c r="R96" s="169">
        <f>VALUE('Budget-Output-Worksheet'!H120)</f>
        <v>0</v>
      </c>
      <c r="S96" s="169">
        <f>VALUE('Budget-Output-Worksheet'!I120)</f>
        <v>0</v>
      </c>
      <c r="T96" s="169">
        <f>VALUE('Budget-Output-Worksheet'!J120)</f>
        <v>0</v>
      </c>
      <c r="U96" s="169">
        <f>VALUE('Budget-Output-Worksheet'!K120)</f>
        <v>0</v>
      </c>
      <c r="V96" s="169">
        <f>VALUE('Budget-Output-Worksheet'!L120)</f>
        <v>0</v>
      </c>
    </row>
    <row r="97" spans="2:22" x14ac:dyDescent="0.2">
      <c r="B97" s="163"/>
      <c r="C97" s="204" t="s">
        <v>408</v>
      </c>
      <c r="D97" s="196"/>
      <c r="E97" s="197"/>
      <c r="F97" s="197"/>
      <c r="G97" s="197"/>
      <c r="H97" s="197"/>
      <c r="I97" s="197"/>
      <c r="J97" s="197"/>
      <c r="L97" s="146"/>
      <c r="N97" s="164"/>
      <c r="O97" s="205" t="s">
        <v>408</v>
      </c>
      <c r="Q97" s="169">
        <f>VALUE('Budget-Output-Worksheet'!G121)</f>
        <v>0</v>
      </c>
      <c r="R97" s="169">
        <f>VALUE('Budget-Output-Worksheet'!H121)</f>
        <v>0</v>
      </c>
      <c r="S97" s="169">
        <f>VALUE('Budget-Output-Worksheet'!I121)</f>
        <v>0</v>
      </c>
      <c r="T97" s="169">
        <f>VALUE('Budget-Output-Worksheet'!J121)</f>
        <v>0</v>
      </c>
      <c r="U97" s="169">
        <f>VALUE('Budget-Output-Worksheet'!K121)</f>
        <v>0</v>
      </c>
      <c r="V97" s="169">
        <f>VALUE('Budget-Output-Worksheet'!L121)</f>
        <v>0</v>
      </c>
    </row>
    <row r="98" spans="2:22" x14ac:dyDescent="0.2">
      <c r="B98" s="163"/>
      <c r="C98" s="204" t="s">
        <v>408</v>
      </c>
      <c r="D98" s="196"/>
      <c r="E98" s="197"/>
      <c r="F98" s="197"/>
      <c r="G98" s="197"/>
      <c r="H98" s="197"/>
      <c r="I98" s="197"/>
      <c r="J98" s="197"/>
      <c r="L98" s="146"/>
      <c r="N98" s="164"/>
      <c r="O98" s="205" t="s">
        <v>408</v>
      </c>
      <c r="Q98" s="169">
        <f>VALUE('Budget-Output-Worksheet'!G122)</f>
        <v>0</v>
      </c>
      <c r="R98" s="169">
        <f>VALUE('Budget-Output-Worksheet'!H122)</f>
        <v>0</v>
      </c>
      <c r="S98" s="169">
        <f>VALUE('Budget-Output-Worksheet'!I122)</f>
        <v>0</v>
      </c>
      <c r="T98" s="169">
        <f>VALUE('Budget-Output-Worksheet'!J122)</f>
        <v>0</v>
      </c>
      <c r="U98" s="169">
        <f>VALUE('Budget-Output-Worksheet'!K122)</f>
        <v>0</v>
      </c>
      <c r="V98" s="169">
        <f>VALUE('Budget-Output-Worksheet'!L122)</f>
        <v>0</v>
      </c>
    </row>
    <row r="99" spans="2:22" x14ac:dyDescent="0.2">
      <c r="B99" s="163"/>
      <c r="L99" s="146"/>
      <c r="N99" s="164"/>
    </row>
    <row r="100" spans="2:22" x14ac:dyDescent="0.2">
      <c r="B100" s="95" t="s">
        <v>407</v>
      </c>
      <c r="C100" s="194" t="s">
        <v>406</v>
      </c>
      <c r="E100" s="148" t="str">
        <f t="shared" ref="E100:J100" si="27">CONCATENATE(E16)</f>
        <v>Year 1</v>
      </c>
      <c r="F100" s="148" t="str">
        <f t="shared" si="27"/>
        <v/>
      </c>
      <c r="G100" s="148" t="str">
        <f t="shared" si="27"/>
        <v/>
      </c>
      <c r="H100" s="148" t="str">
        <f t="shared" si="27"/>
        <v/>
      </c>
      <c r="I100" s="148" t="str">
        <f t="shared" si="27"/>
        <v/>
      </c>
      <c r="J100" s="148" t="str">
        <f t="shared" si="27"/>
        <v/>
      </c>
      <c r="L100" s="146"/>
      <c r="N100" s="154"/>
      <c r="O100" s="229" t="s">
        <v>487</v>
      </c>
      <c r="P100" s="230" t="s">
        <v>488</v>
      </c>
      <c r="Q100" s="228" t="str">
        <f>CONCATENATE($E$16)</f>
        <v>Year 1</v>
      </c>
      <c r="R100" s="228" t="str">
        <f>CONCATENATE($F$16)</f>
        <v/>
      </c>
      <c r="S100" s="228" t="str">
        <f>CONCATENATE($G$16)</f>
        <v/>
      </c>
      <c r="T100" s="228" t="str">
        <f>CONCATENATE($H$16)</f>
        <v/>
      </c>
      <c r="U100" s="228" t="str">
        <f>CONCATENATE($I$16)</f>
        <v/>
      </c>
      <c r="V100" s="228" t="str">
        <f>CONCATENATE(J$16)</f>
        <v/>
      </c>
    </row>
    <row r="101" spans="2:22" x14ac:dyDescent="0.2">
      <c r="B101" s="163"/>
      <c r="C101" s="385"/>
      <c r="D101" s="386"/>
      <c r="E101" s="197"/>
      <c r="F101" s="197"/>
      <c r="G101" s="197"/>
      <c r="H101" s="197"/>
      <c r="I101" s="197"/>
      <c r="J101" s="197"/>
      <c r="L101" s="146"/>
      <c r="N101" s="164"/>
      <c r="O101" s="168" t="str">
        <f>CONCATENATE(C101)</f>
        <v/>
      </c>
      <c r="Q101" s="169">
        <f>VALUE('Budget-Output-Worksheet'!G142)</f>
        <v>0</v>
      </c>
      <c r="R101" s="169">
        <f>VALUE('Budget-Output-Worksheet'!H142)</f>
        <v>0</v>
      </c>
      <c r="S101" s="169">
        <f>VALUE('Budget-Output-Worksheet'!I142)</f>
        <v>0</v>
      </c>
      <c r="T101" s="169">
        <f>VALUE('Budget-Output-Worksheet'!J142)</f>
        <v>0</v>
      </c>
      <c r="U101" s="169">
        <f>VALUE('Budget-Output-Worksheet'!K142)</f>
        <v>0</v>
      </c>
      <c r="V101" s="169">
        <f>VALUE('Budget-Output-Worksheet'!L142)</f>
        <v>0</v>
      </c>
    </row>
    <row r="102" spans="2:22" x14ac:dyDescent="0.2">
      <c r="C102" s="385"/>
      <c r="D102" s="386"/>
      <c r="E102" s="197"/>
      <c r="F102" s="197"/>
      <c r="G102" s="197"/>
      <c r="H102" s="197"/>
      <c r="I102" s="197"/>
      <c r="J102" s="197"/>
      <c r="L102" s="146"/>
      <c r="O102" s="168" t="str">
        <f>CONCATENATE(C102)</f>
        <v/>
      </c>
      <c r="Q102" s="169">
        <f>VALUE('Budget-Output-Worksheet'!G143)</f>
        <v>0</v>
      </c>
      <c r="R102" s="169">
        <f>VALUE('Budget-Output-Worksheet'!H143)</f>
        <v>0</v>
      </c>
      <c r="S102" s="169">
        <f>VALUE('Budget-Output-Worksheet'!I143)</f>
        <v>0</v>
      </c>
      <c r="T102" s="169">
        <f>VALUE('Budget-Output-Worksheet'!J143)</f>
        <v>0</v>
      </c>
      <c r="U102" s="169">
        <f>VALUE('Budget-Output-Worksheet'!K143)</f>
        <v>0</v>
      </c>
      <c r="V102" s="169">
        <f>VALUE('Budget-Output-Worksheet'!L143)</f>
        <v>0</v>
      </c>
    </row>
    <row r="103" spans="2:22" x14ac:dyDescent="0.2">
      <c r="C103" s="385"/>
      <c r="D103" s="386"/>
      <c r="E103" s="197"/>
      <c r="F103" s="197"/>
      <c r="G103" s="197"/>
      <c r="H103" s="197"/>
      <c r="I103" s="197"/>
      <c r="J103" s="197"/>
      <c r="L103" s="146"/>
      <c r="O103" s="168" t="str">
        <f>CONCATENATE(C103)</f>
        <v/>
      </c>
      <c r="Q103" s="169">
        <f>VALUE('Budget-Output-Worksheet'!G144)</f>
        <v>0</v>
      </c>
      <c r="R103" s="169">
        <f>VALUE('Budget-Output-Worksheet'!H144)</f>
        <v>0</v>
      </c>
      <c r="S103" s="169">
        <f>VALUE('Budget-Output-Worksheet'!I144)</f>
        <v>0</v>
      </c>
      <c r="T103" s="169">
        <f>VALUE('Budget-Output-Worksheet'!J144)</f>
        <v>0</v>
      </c>
      <c r="U103" s="169">
        <f>VALUE('Budget-Output-Worksheet'!K144)</f>
        <v>0</v>
      </c>
      <c r="V103" s="169">
        <f>VALUE('Budget-Output-Worksheet'!L144)</f>
        <v>0</v>
      </c>
    </row>
    <row r="104" spans="2:22" x14ac:dyDescent="0.2">
      <c r="C104" s="385"/>
      <c r="D104" s="386"/>
      <c r="E104" s="197"/>
      <c r="F104" s="197"/>
      <c r="G104" s="197"/>
      <c r="H104" s="197"/>
      <c r="I104" s="197"/>
      <c r="J104" s="197"/>
      <c r="L104" s="146"/>
      <c r="O104" s="168" t="str">
        <f>CONCATENATE(C104)</f>
        <v/>
      </c>
      <c r="Q104" s="169">
        <f>VALUE('Budget-Output-Worksheet'!G145)</f>
        <v>0</v>
      </c>
      <c r="R104" s="169">
        <f>VALUE('Budget-Output-Worksheet'!H145)</f>
        <v>0</v>
      </c>
      <c r="S104" s="169">
        <f>VALUE('Budget-Output-Worksheet'!I145)</f>
        <v>0</v>
      </c>
      <c r="T104" s="169">
        <f>VALUE('Budget-Output-Worksheet'!J145)</f>
        <v>0</v>
      </c>
      <c r="U104" s="169">
        <f>VALUE('Budget-Output-Worksheet'!K145)</f>
        <v>0</v>
      </c>
      <c r="V104" s="169">
        <f>VALUE('Budget-Output-Worksheet'!L145)</f>
        <v>0</v>
      </c>
    </row>
    <row r="105" spans="2:22" x14ac:dyDescent="0.2">
      <c r="C105" s="385"/>
      <c r="D105" s="386"/>
      <c r="E105" s="197"/>
      <c r="F105" s="197"/>
      <c r="G105" s="197"/>
      <c r="H105" s="197"/>
      <c r="I105" s="197"/>
      <c r="J105" s="197"/>
      <c r="L105" s="146"/>
      <c r="O105" s="168" t="str">
        <f>CONCATENATE(C105)</f>
        <v/>
      </c>
      <c r="Q105" s="169">
        <f>VALUE('Budget-Output-Worksheet'!G146)</f>
        <v>0</v>
      </c>
      <c r="R105" s="169">
        <f>VALUE('Budget-Output-Worksheet'!H146)</f>
        <v>0</v>
      </c>
      <c r="S105" s="169">
        <f>VALUE('Budget-Output-Worksheet'!I146)</f>
        <v>0</v>
      </c>
      <c r="T105" s="169">
        <f>VALUE('Budget-Output-Worksheet'!J146)</f>
        <v>0</v>
      </c>
      <c r="U105" s="169">
        <f>VALUE('Budget-Output-Worksheet'!K146)</f>
        <v>0</v>
      </c>
      <c r="V105" s="169">
        <f>VALUE('Budget-Output-Worksheet'!L146)</f>
        <v>0</v>
      </c>
    </row>
    <row r="106" spans="2:22" x14ac:dyDescent="0.2">
      <c r="L106" s="146"/>
    </row>
    <row r="107" spans="2:22" x14ac:dyDescent="0.2">
      <c r="C107" s="194" t="s">
        <v>409</v>
      </c>
      <c r="E107" s="148" t="str">
        <f t="shared" ref="E107:J107" si="28">CONCATENATE(E16)</f>
        <v>Year 1</v>
      </c>
      <c r="F107" s="148" t="str">
        <f t="shared" si="28"/>
        <v/>
      </c>
      <c r="G107" s="148" t="str">
        <f t="shared" si="28"/>
        <v/>
      </c>
      <c r="H107" s="148" t="str">
        <f t="shared" si="28"/>
        <v/>
      </c>
      <c r="I107" s="148" t="str">
        <f t="shared" si="28"/>
        <v/>
      </c>
      <c r="J107" s="148" t="str">
        <f t="shared" si="28"/>
        <v/>
      </c>
      <c r="L107" s="146"/>
      <c r="O107" s="229" t="s">
        <v>490</v>
      </c>
      <c r="P107" s="230" t="s">
        <v>489</v>
      </c>
      <c r="Q107" s="228" t="str">
        <f>CONCATENATE($E$16)</f>
        <v>Year 1</v>
      </c>
      <c r="R107" s="228" t="str">
        <f>CONCATENATE($F$16)</f>
        <v/>
      </c>
      <c r="S107" s="228" t="str">
        <f>CONCATENATE($G$16)</f>
        <v/>
      </c>
      <c r="T107" s="228" t="str">
        <f>CONCATENATE($H$16)</f>
        <v/>
      </c>
      <c r="U107" s="228" t="str">
        <f>CONCATENATE($I$16)</f>
        <v/>
      </c>
      <c r="V107" s="228" t="str">
        <f>CONCATENATE(J$16)</f>
        <v/>
      </c>
    </row>
    <row r="108" spans="2:22" x14ac:dyDescent="0.2">
      <c r="C108" s="195" t="s">
        <v>410</v>
      </c>
      <c r="D108" s="196"/>
      <c r="E108" s="197"/>
      <c r="F108" s="197"/>
      <c r="G108" s="197"/>
      <c r="H108" s="197"/>
      <c r="I108" s="197"/>
      <c r="J108" s="197"/>
      <c r="L108" s="146"/>
      <c r="O108" s="168" t="str">
        <f>CONCATENATE(C101)</f>
        <v/>
      </c>
      <c r="Q108" s="169">
        <f>VALUE('Budget-Output-Worksheet'!G149)</f>
        <v>0</v>
      </c>
      <c r="R108" s="169">
        <f>VALUE('Budget-Output-Worksheet'!H149)</f>
        <v>0</v>
      </c>
      <c r="S108" s="169">
        <f>VALUE('Budget-Output-Worksheet'!I149)</f>
        <v>0</v>
      </c>
      <c r="T108" s="169">
        <f>VALUE('Budget-Output-Worksheet'!J149)</f>
        <v>0</v>
      </c>
      <c r="U108" s="169">
        <f>VALUE('Budget-Output-Worksheet'!K149)</f>
        <v>0</v>
      </c>
      <c r="V108" s="169">
        <f>VALUE('Budget-Output-Worksheet'!L149)</f>
        <v>0</v>
      </c>
    </row>
    <row r="109" spans="2:22" x14ac:dyDescent="0.2">
      <c r="B109" s="95" t="s">
        <v>400</v>
      </c>
      <c r="C109" s="195" t="s">
        <v>411</v>
      </c>
      <c r="D109" s="196"/>
      <c r="E109" s="197"/>
      <c r="F109" s="197"/>
      <c r="G109" s="197"/>
      <c r="H109" s="197"/>
      <c r="I109" s="197"/>
      <c r="J109" s="197"/>
      <c r="L109" s="146"/>
      <c r="O109" s="168" t="str">
        <f>CONCATENATE(C102)</f>
        <v/>
      </c>
      <c r="Q109" s="169">
        <f>VALUE('Budget-Output-Worksheet'!G150)</f>
        <v>0</v>
      </c>
      <c r="R109" s="169">
        <f>VALUE('Budget-Output-Worksheet'!H150)</f>
        <v>0</v>
      </c>
      <c r="S109" s="169">
        <f>VALUE('Budget-Output-Worksheet'!I150)</f>
        <v>0</v>
      </c>
      <c r="T109" s="169">
        <f>VALUE('Budget-Output-Worksheet'!J150)</f>
        <v>0</v>
      </c>
      <c r="U109" s="169">
        <f>VALUE('Budget-Output-Worksheet'!K150)</f>
        <v>0</v>
      </c>
      <c r="V109" s="169">
        <f>VALUE('Budget-Output-Worksheet'!L150)</f>
        <v>0</v>
      </c>
    </row>
    <row r="110" spans="2:22" x14ac:dyDescent="0.2">
      <c r="C110" s="195" t="s">
        <v>412</v>
      </c>
      <c r="D110" s="196"/>
      <c r="E110" s="197"/>
      <c r="F110" s="197"/>
      <c r="G110" s="197"/>
      <c r="H110" s="197"/>
      <c r="I110" s="197"/>
      <c r="J110" s="197"/>
      <c r="L110" s="146"/>
      <c r="O110" s="168" t="str">
        <f>CONCATENATE(C103)</f>
        <v/>
      </c>
      <c r="Q110" s="169">
        <f>VALUE('Budget-Output-Worksheet'!G151)</f>
        <v>0</v>
      </c>
      <c r="R110" s="169">
        <f>VALUE('Budget-Output-Worksheet'!H151)</f>
        <v>0</v>
      </c>
      <c r="S110" s="169">
        <f>VALUE('Budget-Output-Worksheet'!I151)</f>
        <v>0</v>
      </c>
      <c r="T110" s="169">
        <f>VALUE('Budget-Output-Worksheet'!J151)</f>
        <v>0</v>
      </c>
      <c r="U110" s="169">
        <f>VALUE('Budget-Output-Worksheet'!K151)</f>
        <v>0</v>
      </c>
      <c r="V110" s="169">
        <f>VALUE('Budget-Output-Worksheet'!L151)</f>
        <v>0</v>
      </c>
    </row>
    <row r="111" spans="2:22" x14ac:dyDescent="0.2">
      <c r="B111" s="81" t="s">
        <v>611</v>
      </c>
      <c r="C111" s="195" t="s">
        <v>415</v>
      </c>
      <c r="D111" s="196"/>
      <c r="E111" s="197"/>
      <c r="F111" s="197"/>
      <c r="G111" s="197"/>
      <c r="H111" s="197"/>
      <c r="I111" s="197"/>
      <c r="J111" s="197"/>
      <c r="L111" s="146"/>
      <c r="O111" s="168" t="str">
        <f>CONCATENATE(C104)</f>
        <v/>
      </c>
      <c r="Q111" s="169">
        <f>VALUE('Budget-Output-Worksheet'!G152)</f>
        <v>0</v>
      </c>
      <c r="R111" s="169">
        <f>VALUE('Budget-Output-Worksheet'!H152)</f>
        <v>0</v>
      </c>
      <c r="S111" s="169">
        <f>VALUE('Budget-Output-Worksheet'!I152)</f>
        <v>0</v>
      </c>
      <c r="T111" s="169">
        <f>VALUE('Budget-Output-Worksheet'!J152)</f>
        <v>0</v>
      </c>
      <c r="U111" s="169">
        <f>VALUE('Budget-Output-Worksheet'!K152)</f>
        <v>0</v>
      </c>
      <c r="V111" s="169">
        <f>VALUE('Budget-Output-Worksheet'!L152)</f>
        <v>0</v>
      </c>
    </row>
    <row r="112" spans="2:22" x14ac:dyDescent="0.2">
      <c r="B112" s="322" t="s">
        <v>612</v>
      </c>
      <c r="C112" s="326" t="s">
        <v>608</v>
      </c>
      <c r="D112" s="196"/>
      <c r="E112" s="197"/>
      <c r="F112" s="197"/>
      <c r="G112" s="197"/>
      <c r="H112" s="197"/>
      <c r="I112" s="197"/>
      <c r="J112" s="197"/>
      <c r="L112" s="146"/>
      <c r="O112" s="168" t="str">
        <f>CONCATENATE(C105)</f>
        <v/>
      </c>
      <c r="Q112" s="169">
        <f>VALUE('Budget-Output-Worksheet'!G153)</f>
        <v>0</v>
      </c>
      <c r="R112" s="169">
        <f>VALUE('Budget-Output-Worksheet'!H153)</f>
        <v>0</v>
      </c>
      <c r="S112" s="169">
        <f>VALUE('Budget-Output-Worksheet'!I153)</f>
        <v>0</v>
      </c>
      <c r="T112" s="169">
        <f>VALUE('Budget-Output-Worksheet'!J153)</f>
        <v>0</v>
      </c>
      <c r="U112" s="169">
        <f>VALUE('Budget-Output-Worksheet'!K153)</f>
        <v>0</v>
      </c>
      <c r="V112" s="169">
        <f>VALUE('Budget-Output-Worksheet'!L153)</f>
        <v>0</v>
      </c>
    </row>
    <row r="113" spans="2:22" x14ac:dyDescent="0.2">
      <c r="C113" s="195" t="s">
        <v>655</v>
      </c>
      <c r="D113" s="196"/>
      <c r="E113" s="197"/>
      <c r="F113" s="197"/>
      <c r="G113" s="197"/>
      <c r="H113" s="197"/>
      <c r="I113" s="197"/>
      <c r="J113" s="197"/>
      <c r="L113" s="146"/>
    </row>
    <row r="114" spans="2:22" x14ac:dyDescent="0.2">
      <c r="B114" s="95"/>
      <c r="C114" s="195" t="s">
        <v>656</v>
      </c>
      <c r="D114" s="196"/>
      <c r="E114" s="197"/>
      <c r="F114" s="197"/>
      <c r="G114" s="197"/>
      <c r="H114" s="197"/>
      <c r="I114" s="197"/>
      <c r="J114" s="197"/>
      <c r="L114" s="146"/>
      <c r="O114" s="229" t="s">
        <v>409</v>
      </c>
      <c r="P114" s="219"/>
      <c r="Q114" s="228" t="str">
        <f t="shared" ref="Q114:V114" si="29">CONCATENATE(Q16)</f>
        <v>Year 1</v>
      </c>
      <c r="R114" s="228" t="str">
        <f t="shared" si="29"/>
        <v/>
      </c>
      <c r="S114" s="228" t="str">
        <f t="shared" si="29"/>
        <v/>
      </c>
      <c r="T114" s="228" t="str">
        <f t="shared" si="29"/>
        <v/>
      </c>
      <c r="U114" s="228" t="str">
        <f t="shared" si="29"/>
        <v/>
      </c>
      <c r="V114" s="228" t="str">
        <f t="shared" si="29"/>
        <v/>
      </c>
    </row>
    <row r="115" spans="2:22" x14ac:dyDescent="0.2">
      <c r="B115" s="95"/>
      <c r="C115" s="195" t="s">
        <v>657</v>
      </c>
      <c r="D115" s="196"/>
      <c r="E115" s="197"/>
      <c r="F115" s="197"/>
      <c r="G115" s="197"/>
      <c r="H115" s="197"/>
      <c r="I115" s="197"/>
      <c r="J115" s="197"/>
      <c r="L115" s="146"/>
      <c r="O115" s="168" t="s">
        <v>410</v>
      </c>
      <c r="Q115" s="169">
        <f>VALUE('Budget-Output-Worksheet'!G171)</f>
        <v>0</v>
      </c>
      <c r="R115" s="169">
        <f>VALUE('Budget-Output-Worksheet'!H171)</f>
        <v>0</v>
      </c>
      <c r="S115" s="169">
        <f>VALUE('Budget-Output-Worksheet'!I171)</f>
        <v>0</v>
      </c>
      <c r="T115" s="169">
        <f>VALUE('Budget-Output-Worksheet'!J171)</f>
        <v>0</v>
      </c>
      <c r="U115" s="169">
        <f>VALUE('Budget-Output-Worksheet'!K171)</f>
        <v>0</v>
      </c>
      <c r="V115" s="169">
        <f>VALUE('Budget-Output-Worksheet'!L171)</f>
        <v>0</v>
      </c>
    </row>
    <row r="116" spans="2:22" x14ac:dyDescent="0.2">
      <c r="B116" s="95"/>
      <c r="C116" s="195" t="s">
        <v>658</v>
      </c>
      <c r="D116" s="196"/>
      <c r="E116" s="197"/>
      <c r="F116" s="197"/>
      <c r="G116" s="197"/>
      <c r="H116" s="197"/>
      <c r="I116" s="197"/>
      <c r="J116" s="197"/>
      <c r="L116" s="146"/>
      <c r="N116" s="154" t="s">
        <v>400</v>
      </c>
      <c r="O116" s="168" t="s">
        <v>411</v>
      </c>
      <c r="Q116" s="169">
        <f>VALUE('Budget-Output-Worksheet'!G172)</f>
        <v>0</v>
      </c>
      <c r="R116" s="169">
        <f>VALUE('Budget-Output-Worksheet'!H172)</f>
        <v>0</v>
      </c>
      <c r="S116" s="169">
        <f>VALUE('Budget-Output-Worksheet'!I172)</f>
        <v>0</v>
      </c>
      <c r="T116" s="169">
        <f>VALUE('Budget-Output-Worksheet'!J172)</f>
        <v>0</v>
      </c>
      <c r="U116" s="169">
        <f>VALUE('Budget-Output-Worksheet'!K172)</f>
        <v>0</v>
      </c>
      <c r="V116" s="169">
        <f>VALUE('Budget-Output-Worksheet'!L172)</f>
        <v>0</v>
      </c>
    </row>
    <row r="117" spans="2:22" x14ac:dyDescent="0.2">
      <c r="B117" s="95"/>
      <c r="L117" s="146"/>
      <c r="O117" s="168" t="s">
        <v>491</v>
      </c>
      <c r="Q117" s="169">
        <f>VALUE('Budget-Output-Worksheet'!G173+'Budget-Output-Worksheet'!G174)</f>
        <v>0</v>
      </c>
      <c r="R117" s="169">
        <f>VALUE('Budget-Output-Worksheet'!H173+'Budget-Output-Worksheet'!H174)</f>
        <v>0</v>
      </c>
      <c r="S117" s="169">
        <f>VALUE('Budget-Output-Worksheet'!I173+'Budget-Output-Worksheet'!I174)</f>
        <v>0</v>
      </c>
      <c r="T117" s="169">
        <f>VALUE('Budget-Output-Worksheet'!J173+'Budget-Output-Worksheet'!J174)</f>
        <v>0</v>
      </c>
      <c r="U117" s="169">
        <f>VALUE('Budget-Output-Worksheet'!K173+'Budget-Output-Worksheet'!K174)</f>
        <v>0</v>
      </c>
      <c r="V117" s="169">
        <f>VALUE('Budget-Output-Worksheet'!L173+'Budget-Output-Worksheet'!L174)</f>
        <v>0</v>
      </c>
    </row>
    <row r="118" spans="2:22" x14ac:dyDescent="0.2">
      <c r="O118" s="251" t="s">
        <v>608</v>
      </c>
      <c r="Q118" s="169">
        <f>'Budget-Output-Worksheet'!G76</f>
        <v>0</v>
      </c>
      <c r="R118" s="169">
        <f>'Budget-Output-Worksheet'!H76</f>
        <v>0</v>
      </c>
      <c r="S118" s="169">
        <f>'Budget-Output-Worksheet'!I76</f>
        <v>0</v>
      </c>
      <c r="T118" s="169">
        <f>'Budget-Output-Worksheet'!J76</f>
        <v>0</v>
      </c>
      <c r="U118" s="169">
        <f>'Budget-Output-Worksheet'!K76</f>
        <v>0</v>
      </c>
      <c r="V118" s="169">
        <f>'Budget-Output-Worksheet'!L76</f>
        <v>0</v>
      </c>
    </row>
    <row r="119" spans="2:22" x14ac:dyDescent="0.2">
      <c r="B119" s="81" t="s">
        <v>663</v>
      </c>
      <c r="O119" s="251" t="s">
        <v>609</v>
      </c>
      <c r="Q119" s="169">
        <f>ROUND('Budget-Output-Worksheet'!G77,0)</f>
        <v>0</v>
      </c>
      <c r="R119" s="169">
        <f>ROUND('Budget-Output-Worksheet'!H77,0)</f>
        <v>0</v>
      </c>
      <c r="S119" s="169">
        <f>ROUND('Budget-Output-Worksheet'!I77,0)</f>
        <v>0</v>
      </c>
      <c r="T119" s="169">
        <f>ROUND('Budget-Output-Worksheet'!J77,0)</f>
        <v>0</v>
      </c>
      <c r="U119" s="169">
        <f>ROUND('Budget-Output-Worksheet'!K77,0)</f>
        <v>0</v>
      </c>
      <c r="V119" s="169">
        <f>ROUND('Budget-Output-Worksheet'!L77,0)</f>
        <v>0</v>
      </c>
    </row>
    <row r="120" spans="2:22" x14ac:dyDescent="0.2">
      <c r="B120" s="81" t="s">
        <v>662</v>
      </c>
      <c r="O120" s="179" t="s">
        <v>655</v>
      </c>
      <c r="Q120" s="169">
        <f>'Budget-Output-Worksheet'!G176</f>
        <v>0</v>
      </c>
      <c r="R120" s="169">
        <f>'Budget-Output-Worksheet'!H176</f>
        <v>0</v>
      </c>
      <c r="S120" s="169">
        <f>'Budget-Output-Worksheet'!I176</f>
        <v>0</v>
      </c>
      <c r="T120" s="169">
        <f>'Budget-Output-Worksheet'!J176</f>
        <v>0</v>
      </c>
      <c r="U120" s="169">
        <f>'Budget-Output-Worksheet'!K176</f>
        <v>0</v>
      </c>
      <c r="V120" s="169">
        <f>'Budget-Output-Worksheet'!L176</f>
        <v>0</v>
      </c>
    </row>
    <row r="121" spans="2:22" x14ac:dyDescent="0.2">
      <c r="N121" s="154"/>
      <c r="O121" s="179" t="s">
        <v>656</v>
      </c>
      <c r="Q121" s="169">
        <f>'Budget-Output-Worksheet'!G177</f>
        <v>0</v>
      </c>
      <c r="R121" s="169">
        <f>'Budget-Output-Worksheet'!H177</f>
        <v>0</v>
      </c>
      <c r="S121" s="169">
        <f>'Budget-Output-Worksheet'!I177</f>
        <v>0</v>
      </c>
      <c r="T121" s="169">
        <f>'Budget-Output-Worksheet'!J177</f>
        <v>0</v>
      </c>
      <c r="U121" s="169">
        <f>'Budget-Output-Worksheet'!K177</f>
        <v>0</v>
      </c>
      <c r="V121" s="169">
        <f>'Budget-Output-Worksheet'!L177</f>
        <v>0</v>
      </c>
    </row>
    <row r="122" spans="2:22" x14ac:dyDescent="0.2">
      <c r="N122" s="154"/>
      <c r="O122" s="179" t="s">
        <v>657</v>
      </c>
      <c r="Q122" s="169">
        <f>'Budget-Output-Worksheet'!G178</f>
        <v>0</v>
      </c>
      <c r="R122" s="169">
        <f>'Budget-Output-Worksheet'!H178</f>
        <v>0</v>
      </c>
      <c r="S122" s="169">
        <f>'Budget-Output-Worksheet'!I178</f>
        <v>0</v>
      </c>
      <c r="T122" s="169">
        <f>'Budget-Output-Worksheet'!J178</f>
        <v>0</v>
      </c>
      <c r="U122" s="169">
        <f>'Budget-Output-Worksheet'!K178</f>
        <v>0</v>
      </c>
      <c r="V122" s="169">
        <f>'Budget-Output-Worksheet'!L178</f>
        <v>0</v>
      </c>
    </row>
    <row r="123" spans="2:22" x14ac:dyDescent="0.2">
      <c r="O123" s="179" t="s">
        <v>658</v>
      </c>
      <c r="Q123" s="169">
        <f>'Budget-Output-Worksheet'!G179</f>
        <v>0</v>
      </c>
      <c r="R123" s="169">
        <f>'Budget-Output-Worksheet'!H179</f>
        <v>0</v>
      </c>
      <c r="S123" s="169">
        <f>'Budget-Output-Worksheet'!I179</f>
        <v>0</v>
      </c>
      <c r="T123" s="169">
        <f>'Budget-Output-Worksheet'!J179</f>
        <v>0</v>
      </c>
      <c r="U123" s="169">
        <f>'Budget-Output-Worksheet'!K179</f>
        <v>0</v>
      </c>
      <c r="V123" s="169">
        <f>'Budget-Output-Worksheet'!L179</f>
        <v>0</v>
      </c>
    </row>
  </sheetData>
  <mergeCells count="9">
    <mergeCell ref="C104:D104"/>
    <mergeCell ref="C105:D105"/>
    <mergeCell ref="N34:O34"/>
    <mergeCell ref="O81:P81"/>
    <mergeCell ref="C101:D101"/>
    <mergeCell ref="C102:D102"/>
    <mergeCell ref="C103:D103"/>
    <mergeCell ref="O82:P82"/>
    <mergeCell ref="O83:P83"/>
  </mergeCells>
  <conditionalFormatting sqref="O3">
    <cfRule type="cellIs" dxfId="1" priority="2" operator="lessThan">
      <formula>0</formula>
    </cfRule>
  </conditionalFormatting>
  <conditionalFormatting sqref="N3">
    <cfRule type="containsText" dxfId="0" priority="1" operator="containsText" text="OVER">
      <formula>NOT(ISERROR(SEARCH("OVER",N3)))</formula>
    </cfRule>
  </conditionalFormatting>
  <pageMargins left="0.45" right="0.2" top="0.5" bottom="0.5" header="0.3" footer="0.3"/>
  <pageSetup scale="78" fitToWidth="2" fitToHeight="2" orientation="portrait" r:id="rId1"/>
  <rowBreaks count="1" manualBreakCount="1">
    <brk id="61" min="1" max="21" man="1"/>
  </rowBreaks>
  <colBreaks count="1" manualBreakCount="1">
    <brk id="13" min="2" max="122" man="1"/>
  </colBreaks>
  <ignoredErrors>
    <ignoredError sqref="Q59:V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D809-5130-4598-897C-9FDBD2A93577}">
  <dimension ref="B1:AF115"/>
  <sheetViews>
    <sheetView zoomScaleNormal="100" workbookViewId="0">
      <selection activeCell="S40" sqref="S40"/>
    </sheetView>
  </sheetViews>
  <sheetFormatPr defaultColWidth="8.85546875" defaultRowHeight="12.75" x14ac:dyDescent="0.2"/>
  <cols>
    <col min="1" max="1" width="0.85546875" style="248" customWidth="1"/>
    <col min="2" max="2" width="9" style="246" hidden="1" customWidth="1"/>
    <col min="3" max="3" width="24.85546875" style="246" hidden="1" customWidth="1"/>
    <col min="4" max="4" width="9" style="246" hidden="1" customWidth="1"/>
    <col min="5" max="5" width="50.7109375" style="246" hidden="1" customWidth="1"/>
    <col min="6" max="13" width="9" style="246" hidden="1" customWidth="1"/>
    <col min="14" max="14" width="12.28515625" style="246" hidden="1" customWidth="1"/>
    <col min="15" max="15" width="9.7109375" style="248" hidden="1" customWidth="1"/>
    <col min="16" max="16" width="5.28515625" style="246" customWidth="1"/>
    <col min="17" max="17" width="38.28515625" style="250" customWidth="1"/>
    <col min="18" max="18" width="1.85546875" style="255" customWidth="1"/>
    <col min="19" max="19" width="5.42578125" style="257" customWidth="1"/>
    <col min="20" max="20" width="1.85546875" style="256" customWidth="1"/>
    <col min="21" max="21" width="15.28515625" style="248" customWidth="1"/>
    <col min="22" max="22" width="14" style="248" customWidth="1"/>
    <col min="23" max="28" width="12.140625" style="278" customWidth="1"/>
    <col min="29" max="16384" width="8.85546875" style="248"/>
  </cols>
  <sheetData>
    <row r="1" spans="2:32" ht="13.15" customHeight="1" x14ac:dyDescent="0.2">
      <c r="B1" s="247" t="s">
        <v>503</v>
      </c>
      <c r="C1" s="247"/>
      <c r="D1" s="247"/>
      <c r="E1" s="247"/>
      <c r="F1" s="247"/>
      <c r="G1" s="247"/>
      <c r="H1" s="247"/>
      <c r="I1" s="247" t="s">
        <v>504</v>
      </c>
      <c r="J1" s="247"/>
      <c r="K1" s="247"/>
      <c r="L1" s="247"/>
      <c r="M1" s="247"/>
      <c r="N1" s="247"/>
      <c r="T1" s="255"/>
    </row>
    <row r="2" spans="2:32" ht="13.15" customHeight="1" x14ac:dyDescent="0.2">
      <c r="B2" s="247"/>
      <c r="C2" s="247"/>
      <c r="D2" s="247"/>
      <c r="E2" s="247"/>
      <c r="F2" s="247"/>
      <c r="G2" s="247"/>
      <c r="H2" s="247"/>
      <c r="I2" s="247" t="s">
        <v>505</v>
      </c>
      <c r="J2" s="247"/>
      <c r="K2" s="247"/>
      <c r="L2" s="247"/>
      <c r="M2" s="247"/>
      <c r="N2" s="247"/>
      <c r="T2" s="255"/>
    </row>
    <row r="3" spans="2:32" ht="13.15" customHeight="1" x14ac:dyDescent="0.2">
      <c r="B3" s="247" t="s">
        <v>506</v>
      </c>
      <c r="C3" s="247"/>
      <c r="D3" s="247"/>
      <c r="E3" s="247"/>
      <c r="F3" s="247"/>
      <c r="G3" s="247"/>
      <c r="H3" s="247"/>
      <c r="I3" s="247" t="s">
        <v>507</v>
      </c>
      <c r="J3" s="247"/>
      <c r="K3" s="247"/>
      <c r="L3" s="247" t="s">
        <v>508</v>
      </c>
      <c r="M3" s="247"/>
      <c r="N3" s="247"/>
      <c r="T3" s="255"/>
    </row>
    <row r="4" spans="2:32" x14ac:dyDescent="0.2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 t="s">
        <v>509</v>
      </c>
      <c r="M4" s="247" t="s">
        <v>510</v>
      </c>
      <c r="N4" s="247"/>
      <c r="Q4" s="250" t="s">
        <v>569</v>
      </c>
      <c r="T4" s="255"/>
      <c r="U4" s="249"/>
    </row>
    <row r="5" spans="2:32" ht="13.15" customHeight="1" x14ac:dyDescent="0.2">
      <c r="B5" s="247" t="s">
        <v>511</v>
      </c>
      <c r="C5" s="247"/>
      <c r="D5" s="247"/>
      <c r="E5" s="247"/>
      <c r="F5" s="247"/>
      <c r="G5" s="247"/>
      <c r="H5" s="247"/>
      <c r="I5" s="247" t="s">
        <v>512</v>
      </c>
      <c r="J5" s="247"/>
      <c r="K5" s="247"/>
      <c r="L5" s="247"/>
      <c r="M5" s="247"/>
      <c r="N5" s="247"/>
      <c r="T5" s="255"/>
    </row>
    <row r="6" spans="2:32" ht="25.5" x14ac:dyDescent="0.2">
      <c r="B6" s="247" t="s">
        <v>513</v>
      </c>
      <c r="C6" s="247"/>
      <c r="D6" s="247"/>
      <c r="E6" s="247"/>
      <c r="F6" s="247" t="s">
        <v>514</v>
      </c>
      <c r="G6" s="247"/>
      <c r="H6" s="247"/>
      <c r="I6" s="247"/>
      <c r="J6" s="247"/>
      <c r="K6" s="247" t="s">
        <v>515</v>
      </c>
      <c r="L6" s="247"/>
      <c r="M6" s="247" t="s">
        <v>516</v>
      </c>
      <c r="N6" s="247"/>
      <c r="Q6" s="253" t="s">
        <v>661</v>
      </c>
      <c r="S6" s="258"/>
      <c r="T6" s="255"/>
      <c r="W6" s="279" t="s">
        <v>592</v>
      </c>
      <c r="X6" s="279" t="s">
        <v>594</v>
      </c>
      <c r="Y6" s="279" t="s">
        <v>595</v>
      </c>
      <c r="Z6" s="279" t="s">
        <v>596</v>
      </c>
      <c r="AA6" s="279" t="s">
        <v>597</v>
      </c>
      <c r="AB6" s="279" t="s">
        <v>598</v>
      </c>
    </row>
    <row r="7" spans="2:32" ht="13.15" customHeight="1" x14ac:dyDescent="0.2">
      <c r="B7" s="247"/>
      <c r="C7" s="247"/>
      <c r="D7" s="247"/>
      <c r="E7" s="247"/>
      <c r="F7" s="247" t="s">
        <v>517</v>
      </c>
      <c r="G7" s="247"/>
      <c r="H7" s="247" t="s">
        <v>518</v>
      </c>
      <c r="I7" s="247"/>
      <c r="J7" s="247" t="s">
        <v>519</v>
      </c>
      <c r="K7" s="247"/>
      <c r="L7" s="247"/>
      <c r="M7" s="247"/>
      <c r="N7" s="247"/>
      <c r="T7" s="255"/>
      <c r="U7" s="248" t="s">
        <v>339</v>
      </c>
      <c r="V7" s="248" t="s">
        <v>570</v>
      </c>
    </row>
    <row r="8" spans="2:32" ht="13.15" customHeight="1" x14ac:dyDescent="0.2">
      <c r="B8" s="247" t="s">
        <v>659</v>
      </c>
      <c r="C8" s="247"/>
      <c r="D8" s="247"/>
      <c r="E8" s="247"/>
      <c r="F8" s="247">
        <v>1</v>
      </c>
      <c r="G8" s="247"/>
      <c r="H8" s="247"/>
      <c r="I8" s="247"/>
      <c r="J8" s="247"/>
      <c r="K8" s="247"/>
      <c r="L8" s="247"/>
      <c r="M8" s="247"/>
      <c r="N8" s="247"/>
      <c r="Q8" s="250" t="s">
        <v>576</v>
      </c>
      <c r="T8" s="255"/>
      <c r="U8" s="248" t="str">
        <f>CONCATENATE('Budget-FIT'!C17)</f>
        <v/>
      </c>
      <c r="W8" s="278">
        <f>'Budget-FIT'!Q17</f>
        <v>0</v>
      </c>
      <c r="X8" s="278">
        <f>'Budget-FIT'!R17</f>
        <v>0</v>
      </c>
      <c r="Y8" s="278">
        <f>'Budget-FIT'!S17</f>
        <v>0</v>
      </c>
      <c r="Z8" s="278">
        <f>'Budget-FIT'!T17</f>
        <v>0</v>
      </c>
      <c r="AA8" s="278">
        <f>'Budget-FIT'!U17</f>
        <v>0</v>
      </c>
      <c r="AB8" s="278">
        <f>'Budget-FIT'!V17</f>
        <v>0</v>
      </c>
    </row>
    <row r="9" spans="2:32" x14ac:dyDescent="0.2">
      <c r="B9" s="247">
        <v>2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Q9" s="250" t="s">
        <v>578</v>
      </c>
      <c r="T9" s="255"/>
      <c r="U9" s="248" t="str">
        <f>CONCATENATE('Budget-FIT'!C18)</f>
        <v/>
      </c>
      <c r="W9" s="278">
        <f>'Budget-FIT'!Q18</f>
        <v>0</v>
      </c>
      <c r="X9" s="278">
        <f>'Budget-FIT'!R18</f>
        <v>0</v>
      </c>
      <c r="Y9" s="278">
        <f>'Budget-FIT'!S18</f>
        <v>0</v>
      </c>
      <c r="Z9" s="278">
        <f>'Budget-FIT'!T18</f>
        <v>0</v>
      </c>
      <c r="AA9" s="278">
        <f>'Budget-FIT'!U18</f>
        <v>0</v>
      </c>
      <c r="AB9" s="278">
        <f>'Budget-FIT'!V18</f>
        <v>0</v>
      </c>
    </row>
    <row r="10" spans="2:32" x14ac:dyDescent="0.2">
      <c r="B10" s="247">
        <v>3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Q10" s="250" t="s">
        <v>579</v>
      </c>
      <c r="T10" s="255"/>
      <c r="U10" s="248" t="str">
        <f>CONCATENATE('Budget-FIT'!C19)</f>
        <v/>
      </c>
      <c r="W10" s="278">
        <f>'Budget-FIT'!Q19</f>
        <v>0</v>
      </c>
      <c r="X10" s="278">
        <f>'Budget-FIT'!R19</f>
        <v>0</v>
      </c>
      <c r="Y10" s="278">
        <f>'Budget-FIT'!S19</f>
        <v>0</v>
      </c>
      <c r="Z10" s="278">
        <f>'Budget-FIT'!T19</f>
        <v>0</v>
      </c>
      <c r="AA10" s="278">
        <f>'Budget-FIT'!U19</f>
        <v>0</v>
      </c>
      <c r="AB10" s="278">
        <f>'Budget-FIT'!V19</f>
        <v>0</v>
      </c>
    </row>
    <row r="11" spans="2:32" x14ac:dyDescent="0.2">
      <c r="B11" s="247">
        <v>4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Q11" s="250" t="s">
        <v>580</v>
      </c>
      <c r="T11" s="255"/>
      <c r="U11" s="248" t="str">
        <f>CONCATENATE('Budget-FIT'!C20)</f>
        <v/>
      </c>
      <c r="W11" s="278">
        <f>'Budget-FIT'!Q20</f>
        <v>0</v>
      </c>
      <c r="X11" s="278">
        <f>'Budget-FIT'!R20</f>
        <v>0</v>
      </c>
      <c r="Y11" s="278">
        <f>'Budget-FIT'!S20</f>
        <v>0</v>
      </c>
      <c r="Z11" s="278">
        <f>'Budget-FIT'!T20</f>
        <v>0</v>
      </c>
      <c r="AA11" s="278">
        <f>'Budget-FIT'!U20</f>
        <v>0</v>
      </c>
      <c r="AB11" s="278">
        <f>'Budget-FIT'!V20</f>
        <v>0</v>
      </c>
    </row>
    <row r="12" spans="2:32" x14ac:dyDescent="0.2">
      <c r="B12" s="247">
        <v>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Q12" s="291" t="s">
        <v>581</v>
      </c>
      <c r="R12" s="281"/>
      <c r="S12" s="282"/>
      <c r="T12" s="281"/>
      <c r="U12" s="283"/>
      <c r="V12" s="283"/>
      <c r="W12" s="284"/>
      <c r="X12" s="284"/>
      <c r="Y12" s="284"/>
      <c r="Z12" s="284"/>
      <c r="AA12" s="284"/>
      <c r="AB12" s="284"/>
      <c r="AC12" s="283"/>
      <c r="AD12" s="283"/>
      <c r="AE12" s="283"/>
      <c r="AF12" s="283"/>
    </row>
    <row r="13" spans="2:32" ht="13.15" customHeight="1" x14ac:dyDescent="0.2">
      <c r="B13" s="247" t="s">
        <v>521</v>
      </c>
      <c r="C13" s="247"/>
      <c r="D13" s="247"/>
      <c r="E13" s="247"/>
      <c r="F13" s="247">
        <v>0</v>
      </c>
      <c r="G13" s="247"/>
      <c r="H13" s="247"/>
      <c r="I13" s="247"/>
      <c r="J13" s="247"/>
      <c r="K13" s="247">
        <v>0</v>
      </c>
      <c r="L13" s="247"/>
      <c r="M13" s="247"/>
      <c r="N13" s="247"/>
      <c r="Q13" s="285" t="s">
        <v>577</v>
      </c>
      <c r="R13" s="286" t="s">
        <v>573</v>
      </c>
      <c r="S13" s="287"/>
      <c r="T13" s="286" t="s">
        <v>574</v>
      </c>
      <c r="U13" s="288"/>
      <c r="V13" s="288"/>
      <c r="W13" s="289">
        <f>'Budget-Output-Worksheet'!N39</f>
        <v>0</v>
      </c>
      <c r="X13" s="289">
        <f>'Budget-Output-Worksheet'!O39</f>
        <v>0</v>
      </c>
      <c r="Y13" s="289">
        <f>'Budget-Output-Worksheet'!P39</f>
        <v>0</v>
      </c>
      <c r="Z13" s="289">
        <f>'Budget-Output-Worksheet'!Q39</f>
        <v>0</v>
      </c>
      <c r="AA13" s="289">
        <f>'Budget-Output-Worksheet'!R39</f>
        <v>0</v>
      </c>
      <c r="AB13" s="289">
        <f>'Budget-Output-Worksheet'!S39</f>
        <v>0</v>
      </c>
      <c r="AC13" s="288"/>
      <c r="AD13" s="283"/>
      <c r="AE13" s="283"/>
      <c r="AF13" s="283"/>
    </row>
    <row r="14" spans="2:32" ht="15.6" customHeight="1" x14ac:dyDescent="0.2">
      <c r="B14" s="247" t="s">
        <v>626</v>
      </c>
      <c r="C14" s="247" t="s">
        <v>523</v>
      </c>
      <c r="D14" s="247"/>
      <c r="E14" s="247"/>
      <c r="F14" s="247">
        <v>1</v>
      </c>
      <c r="G14" s="247"/>
      <c r="H14" s="247"/>
      <c r="I14" s="247"/>
      <c r="J14" s="247"/>
      <c r="K14" s="247"/>
      <c r="L14" s="247"/>
      <c r="M14" s="247"/>
      <c r="N14" s="247"/>
      <c r="Q14" s="291" t="s">
        <v>625</v>
      </c>
      <c r="R14" s="292" t="s">
        <v>573</v>
      </c>
      <c r="S14" s="282"/>
      <c r="T14" s="292" t="s">
        <v>574</v>
      </c>
      <c r="U14" s="283"/>
      <c r="V14" s="283"/>
      <c r="W14" s="284">
        <f t="shared" ref="W14:AB14" si="0">SUM(W8:W13)</f>
        <v>0</v>
      </c>
      <c r="X14" s="284">
        <f t="shared" si="0"/>
        <v>0</v>
      </c>
      <c r="Y14" s="284">
        <f t="shared" si="0"/>
        <v>0</v>
      </c>
      <c r="Z14" s="284">
        <f t="shared" si="0"/>
        <v>0</v>
      </c>
      <c r="AA14" s="284">
        <f t="shared" si="0"/>
        <v>0</v>
      </c>
      <c r="AB14" s="284">
        <f t="shared" si="0"/>
        <v>0</v>
      </c>
      <c r="AC14" s="284"/>
      <c r="AD14" s="283"/>
      <c r="AE14" s="283"/>
      <c r="AF14" s="283"/>
    </row>
    <row r="15" spans="2:32" ht="15.6" customHeight="1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Q15" s="291"/>
      <c r="R15" s="292"/>
      <c r="S15" s="282"/>
      <c r="T15" s="292"/>
      <c r="U15" s="283"/>
      <c r="V15" s="283"/>
      <c r="W15" s="284"/>
      <c r="X15" s="284"/>
      <c r="Y15" s="284"/>
      <c r="Z15" s="284"/>
      <c r="AA15" s="284"/>
      <c r="AB15" s="284"/>
      <c r="AC15" s="284"/>
      <c r="AD15" s="283"/>
      <c r="AE15" s="283"/>
      <c r="AF15" s="283"/>
    </row>
    <row r="16" spans="2:32" ht="13.15" customHeight="1" x14ac:dyDescent="0.2">
      <c r="B16" s="247" t="s">
        <v>524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Q16" s="293" t="s">
        <v>572</v>
      </c>
      <c r="R16" s="281"/>
      <c r="S16" s="294"/>
      <c r="T16" s="281"/>
      <c r="U16" s="283"/>
      <c r="V16" s="283"/>
      <c r="W16" s="284"/>
      <c r="X16" s="284"/>
      <c r="Y16" s="284"/>
      <c r="Z16" s="284"/>
      <c r="AA16" s="284"/>
      <c r="AB16" s="284"/>
      <c r="AC16" s="283"/>
      <c r="AD16" s="283"/>
      <c r="AE16" s="283"/>
      <c r="AF16" s="283"/>
    </row>
    <row r="17" spans="2:32" ht="13.15" customHeight="1" x14ac:dyDescent="0.2">
      <c r="B17" s="247" t="s">
        <v>525</v>
      </c>
      <c r="C17" s="247" t="s">
        <v>526</v>
      </c>
      <c r="D17" s="247"/>
      <c r="E17" s="247"/>
      <c r="F17" s="247">
        <v>0</v>
      </c>
      <c r="G17" s="247"/>
      <c r="H17" s="247"/>
      <c r="I17" s="247"/>
      <c r="J17" s="247"/>
      <c r="K17" s="247">
        <v>0</v>
      </c>
      <c r="L17" s="247"/>
      <c r="M17" s="247"/>
      <c r="N17" s="247"/>
      <c r="Q17" s="280" t="s">
        <v>575</v>
      </c>
      <c r="R17" s="281" t="s">
        <v>573</v>
      </c>
      <c r="S17" s="282">
        <f>'Budget-Output-Worksheet'!F19</f>
        <v>0</v>
      </c>
      <c r="T17" s="281" t="s">
        <v>574</v>
      </c>
      <c r="U17" s="283" t="str">
        <f>CONCATENATE('Budget-FIT'!B26,", ",'Budget-FIT'!B27,", ",'Budget-FIT'!B28)</f>
        <v xml:space="preserve">, , </v>
      </c>
      <c r="V17" s="283"/>
      <c r="W17" s="284">
        <f>'Budget-FIT'!Q29</f>
        <v>0</v>
      </c>
      <c r="X17" s="284">
        <f>'Budget-FIT'!R29</f>
        <v>0</v>
      </c>
      <c r="Y17" s="284">
        <f>'Budget-FIT'!S29</f>
        <v>0</v>
      </c>
      <c r="Z17" s="284">
        <f>'Budget-FIT'!T29</f>
        <v>0</v>
      </c>
      <c r="AA17" s="284">
        <f>'Budget-FIT'!U29</f>
        <v>0</v>
      </c>
      <c r="AB17" s="284">
        <f>'Budget-FIT'!V29</f>
        <v>0</v>
      </c>
      <c r="AC17" s="283"/>
      <c r="AD17" s="283"/>
      <c r="AE17" s="283"/>
      <c r="AF17" s="283"/>
    </row>
    <row r="18" spans="2:32" ht="13.15" customHeight="1" x14ac:dyDescent="0.2">
      <c r="B18" s="247" t="s">
        <v>527</v>
      </c>
      <c r="C18" s="247" t="s">
        <v>528</v>
      </c>
      <c r="D18" s="247"/>
      <c r="E18" s="247"/>
      <c r="F18" s="247">
        <v>0</v>
      </c>
      <c r="G18" s="247"/>
      <c r="H18" s="247"/>
      <c r="I18" s="247"/>
      <c r="J18" s="247"/>
      <c r="K18" s="247">
        <v>0</v>
      </c>
      <c r="L18" s="247"/>
      <c r="M18" s="247"/>
      <c r="N18" s="247"/>
      <c r="Q18" s="280" t="s">
        <v>603</v>
      </c>
      <c r="R18" s="281" t="s">
        <v>573</v>
      </c>
      <c r="S18" s="282"/>
      <c r="T18" s="281" t="s">
        <v>574</v>
      </c>
      <c r="U18" s="283"/>
      <c r="V18" s="283"/>
      <c r="W18" s="284"/>
      <c r="X18" s="284"/>
      <c r="Y18" s="284"/>
      <c r="Z18" s="284"/>
      <c r="AA18" s="284"/>
      <c r="AB18" s="284"/>
      <c r="AC18" s="283"/>
      <c r="AD18" s="283"/>
      <c r="AE18" s="283"/>
      <c r="AF18" s="283"/>
    </row>
    <row r="19" spans="2:32" ht="13.15" customHeight="1" x14ac:dyDescent="0.2">
      <c r="B19" s="247" t="s">
        <v>529</v>
      </c>
      <c r="C19" s="247" t="s">
        <v>530</v>
      </c>
      <c r="D19" s="247"/>
      <c r="E19" s="247"/>
      <c r="F19" s="247"/>
      <c r="G19" s="247"/>
      <c r="H19" s="247"/>
      <c r="I19" s="247"/>
      <c r="J19" s="247"/>
      <c r="K19" s="247">
        <v>0</v>
      </c>
      <c r="L19" s="247"/>
      <c r="M19" s="247"/>
      <c r="N19" s="247"/>
      <c r="Q19" s="280" t="s">
        <v>604</v>
      </c>
      <c r="R19" s="281" t="s">
        <v>573</v>
      </c>
      <c r="S19" s="295">
        <f>MAX('Budget-Output-Worksheet'!G32:L32)</f>
        <v>0</v>
      </c>
      <c r="T19" s="281" t="s">
        <v>574</v>
      </c>
      <c r="U19" s="283"/>
      <c r="V19" s="283"/>
      <c r="W19" s="284">
        <f>'Budget-FIT'!Q34</f>
        <v>0</v>
      </c>
      <c r="X19" s="284">
        <f>'Budget-FIT'!R34</f>
        <v>0</v>
      </c>
      <c r="Y19" s="284">
        <f>'Budget-FIT'!S34</f>
        <v>0</v>
      </c>
      <c r="Z19" s="284">
        <f>'Budget-FIT'!T34</f>
        <v>0</v>
      </c>
      <c r="AA19" s="284">
        <f>'Budget-FIT'!U34</f>
        <v>0</v>
      </c>
      <c r="AB19" s="284">
        <f>'Budget-FIT'!V34</f>
        <v>0</v>
      </c>
      <c r="AC19" s="283"/>
      <c r="AD19" s="283"/>
      <c r="AE19" s="283"/>
      <c r="AF19" s="283"/>
    </row>
    <row r="20" spans="2:32" ht="15.6" customHeight="1" x14ac:dyDescent="0.2">
      <c r="B20" s="247" t="s">
        <v>531</v>
      </c>
      <c r="C20" s="247" t="s">
        <v>532</v>
      </c>
      <c r="D20" s="247"/>
      <c r="E20" s="247"/>
      <c r="F20" s="247"/>
      <c r="G20" s="247"/>
      <c r="H20" s="247"/>
      <c r="I20" s="247"/>
      <c r="J20" s="247"/>
      <c r="K20" s="247">
        <v>0</v>
      </c>
      <c r="L20" s="247"/>
      <c r="M20" s="247"/>
      <c r="N20" s="247"/>
      <c r="Q20" s="280" t="s">
        <v>605</v>
      </c>
      <c r="R20" s="281" t="s">
        <v>573</v>
      </c>
      <c r="S20" s="282"/>
      <c r="T20" s="281" t="s">
        <v>574</v>
      </c>
      <c r="U20" s="283"/>
      <c r="V20" s="283"/>
      <c r="W20" s="284">
        <f>'Budget-FIT'!Q39</f>
        <v>0</v>
      </c>
      <c r="X20" s="284">
        <f>'Budget-FIT'!R39</f>
        <v>0</v>
      </c>
      <c r="Y20" s="284">
        <f>'Budget-FIT'!S39</f>
        <v>0</v>
      </c>
      <c r="Z20" s="284">
        <f>'Budget-FIT'!T39</f>
        <v>0</v>
      </c>
      <c r="AA20" s="284">
        <f>'Budget-FIT'!U39</f>
        <v>0</v>
      </c>
      <c r="AB20" s="284">
        <f>'Budget-FIT'!V39</f>
        <v>0</v>
      </c>
      <c r="AC20" s="283"/>
      <c r="AD20" s="283"/>
      <c r="AE20" s="283"/>
      <c r="AF20" s="283"/>
    </row>
    <row r="21" spans="2:32" ht="15.6" customHeight="1" x14ac:dyDescent="0.2">
      <c r="B21" s="247" t="s">
        <v>533</v>
      </c>
      <c r="C21" s="247" t="s">
        <v>534</v>
      </c>
      <c r="D21" s="247"/>
      <c r="E21" s="247"/>
      <c r="F21" s="247"/>
      <c r="G21" s="247"/>
      <c r="H21" s="247"/>
      <c r="I21" s="247"/>
      <c r="J21" s="247"/>
      <c r="K21" s="247">
        <v>0</v>
      </c>
      <c r="L21" s="247"/>
      <c r="M21" s="247"/>
      <c r="N21" s="247"/>
      <c r="Q21" s="280" t="s">
        <v>606</v>
      </c>
      <c r="R21" s="281" t="s">
        <v>573</v>
      </c>
      <c r="S21" s="282"/>
      <c r="T21" s="281" t="s">
        <v>574</v>
      </c>
      <c r="U21" s="283"/>
      <c r="V21" s="283"/>
      <c r="W21" s="284">
        <f>'Budget-FIT'!Q118</f>
        <v>0</v>
      </c>
      <c r="X21" s="284">
        <f>'Budget-FIT'!R118</f>
        <v>0</v>
      </c>
      <c r="Y21" s="284">
        <f>'Budget-FIT'!S118</f>
        <v>0</v>
      </c>
      <c r="Z21" s="284">
        <f>'Budget-FIT'!T118</f>
        <v>0</v>
      </c>
      <c r="AA21" s="284">
        <f>'Budget-FIT'!U118</f>
        <v>0</v>
      </c>
      <c r="AB21" s="284">
        <f>'Budget-FIT'!V118</f>
        <v>0</v>
      </c>
      <c r="AC21" s="283"/>
      <c r="AD21" s="283"/>
      <c r="AE21" s="283"/>
      <c r="AF21" s="283"/>
    </row>
    <row r="22" spans="2:32" ht="15.6" customHeight="1" x14ac:dyDescent="0.2">
      <c r="B22" s="247" t="s">
        <v>535</v>
      </c>
      <c r="C22" s="247" t="s">
        <v>536</v>
      </c>
      <c r="D22" s="247"/>
      <c r="E22" s="247"/>
      <c r="F22" s="247"/>
      <c r="G22" s="247"/>
      <c r="H22" s="247"/>
      <c r="I22" s="247"/>
      <c r="J22" s="247"/>
      <c r="K22" s="247">
        <v>0</v>
      </c>
      <c r="L22" s="247"/>
      <c r="M22" s="247"/>
      <c r="N22" s="247"/>
      <c r="Q22" s="285" t="s">
        <v>607</v>
      </c>
      <c r="R22" s="286" t="s">
        <v>573</v>
      </c>
      <c r="S22" s="287"/>
      <c r="T22" s="286" t="s">
        <v>574</v>
      </c>
      <c r="U22" s="288"/>
      <c r="V22" s="288"/>
      <c r="W22" s="289">
        <f>'Budget-FIT'!Q40+'Budget-FIT'!Q41+'Budget-FIT'!Q42+'Budget-FIT'!Q48+'Budget-FIT'!Q49+'Budget-FIT'!Q50+'Budget-FIT'!Q56+'Budget-FIT'!Q57</f>
        <v>0</v>
      </c>
      <c r="X22" s="289">
        <f>'Budget-FIT'!R40+'Budget-FIT'!R41+'Budget-FIT'!R42+'Budget-FIT'!R48+'Budget-FIT'!R49+'Budget-FIT'!R50+'Budget-FIT'!R56+'Budget-FIT'!R57</f>
        <v>0</v>
      </c>
      <c r="Y22" s="289">
        <f>'Budget-FIT'!S40+'Budget-FIT'!S41+'Budget-FIT'!S42+'Budget-FIT'!S48+'Budget-FIT'!S49+'Budget-FIT'!S50+'Budget-FIT'!S56+'Budget-FIT'!S57</f>
        <v>0</v>
      </c>
      <c r="Z22" s="289">
        <f>'Budget-FIT'!T40+'Budget-FIT'!T41+'Budget-FIT'!T42+'Budget-FIT'!T48+'Budget-FIT'!T49+'Budget-FIT'!T50+'Budget-FIT'!T56+'Budget-FIT'!T57</f>
        <v>0</v>
      </c>
      <c r="AA22" s="289">
        <f>'Budget-FIT'!U40+'Budget-FIT'!U41+'Budget-FIT'!U42+'Budget-FIT'!U48+'Budget-FIT'!U49+'Budget-FIT'!U50+'Budget-FIT'!U56+'Budget-FIT'!U57</f>
        <v>0</v>
      </c>
      <c r="AB22" s="289">
        <f>'Budget-FIT'!V40+'Budget-FIT'!V41+'Budget-FIT'!V42+'Budget-FIT'!V48+'Budget-FIT'!V49+'Budget-FIT'!V50+'Budget-FIT'!V56+'Budget-FIT'!V57</f>
        <v>0</v>
      </c>
      <c r="AC22" s="283"/>
      <c r="AD22" s="283"/>
      <c r="AE22" s="283"/>
      <c r="AF22" s="283"/>
    </row>
    <row r="23" spans="2:32" ht="15.6" customHeight="1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Q23" s="280"/>
      <c r="R23" s="281"/>
      <c r="S23" s="282"/>
      <c r="T23" s="281"/>
      <c r="U23" s="283"/>
      <c r="V23" s="283"/>
      <c r="W23" s="284">
        <f t="shared" ref="W23:AB23" si="1">SUM(W17:W22)</f>
        <v>0</v>
      </c>
      <c r="X23" s="284">
        <f t="shared" si="1"/>
        <v>0</v>
      </c>
      <c r="Y23" s="284">
        <f t="shared" si="1"/>
        <v>0</v>
      </c>
      <c r="Z23" s="284">
        <f t="shared" si="1"/>
        <v>0</v>
      </c>
      <c r="AA23" s="284">
        <f t="shared" si="1"/>
        <v>0</v>
      </c>
      <c r="AB23" s="284">
        <f t="shared" si="1"/>
        <v>0</v>
      </c>
      <c r="AC23" s="283"/>
      <c r="AD23" s="283"/>
      <c r="AE23" s="283"/>
      <c r="AF23" s="283"/>
    </row>
    <row r="24" spans="2:32" ht="15.6" customHeight="1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Q24" s="280"/>
      <c r="R24" s="281"/>
      <c r="S24" s="282"/>
      <c r="T24" s="281"/>
      <c r="U24" s="283"/>
      <c r="V24" s="283"/>
      <c r="W24" s="284"/>
      <c r="X24" s="284"/>
      <c r="Y24" s="284"/>
      <c r="Z24" s="284"/>
      <c r="AA24" s="284"/>
      <c r="AB24" s="284"/>
      <c r="AC24" s="283"/>
      <c r="AD24" s="283"/>
      <c r="AE24" s="283"/>
      <c r="AF24" s="283"/>
    </row>
    <row r="25" spans="2:32" ht="15.6" customHeight="1" x14ac:dyDescent="0.2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Q25" s="300" t="s">
        <v>613</v>
      </c>
      <c r="R25" s="301"/>
      <c r="S25" s="302"/>
      <c r="T25" s="301"/>
      <c r="U25" s="303"/>
      <c r="V25" s="303"/>
      <c r="W25" s="304">
        <f t="shared" ref="W25:AB25" si="2">W14+W23</f>
        <v>0</v>
      </c>
      <c r="X25" s="304">
        <f t="shared" si="2"/>
        <v>0</v>
      </c>
      <c r="Y25" s="304">
        <f t="shared" si="2"/>
        <v>0</v>
      </c>
      <c r="Z25" s="304">
        <f t="shared" si="2"/>
        <v>0</v>
      </c>
      <c r="AA25" s="304">
        <f t="shared" si="2"/>
        <v>0</v>
      </c>
      <c r="AB25" s="304">
        <f t="shared" si="2"/>
        <v>0</v>
      </c>
      <c r="AC25" s="298"/>
      <c r="AD25" s="283"/>
      <c r="AE25" s="283"/>
      <c r="AF25" s="283"/>
    </row>
    <row r="26" spans="2:32" ht="13.15" customHeight="1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Q26" s="248"/>
      <c r="R26" s="292"/>
      <c r="S26" s="282"/>
      <c r="T26" s="292"/>
      <c r="U26" s="283"/>
      <c r="V26" s="283"/>
      <c r="W26" s="284"/>
      <c r="X26" s="284"/>
      <c r="Y26" s="284"/>
      <c r="Z26" s="284"/>
      <c r="AA26" s="284"/>
      <c r="AB26" s="284"/>
      <c r="AC26" s="284"/>
      <c r="AD26" s="283"/>
      <c r="AE26" s="283"/>
      <c r="AF26" s="283"/>
    </row>
    <row r="27" spans="2:32" ht="13.15" customHeight="1" x14ac:dyDescent="0.2">
      <c r="B27" s="247" t="s">
        <v>538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Q27" s="293" t="s">
        <v>614</v>
      </c>
      <c r="R27" s="281"/>
      <c r="S27" s="282"/>
      <c r="T27" s="281"/>
      <c r="U27" s="283"/>
      <c r="V27" s="283"/>
      <c r="W27" s="284">
        <f>OSP!C21</f>
        <v>0</v>
      </c>
      <c r="X27" s="284">
        <f>OSP!D21</f>
        <v>0</v>
      </c>
      <c r="Y27" s="284">
        <f>OSP!E21</f>
        <v>0</v>
      </c>
      <c r="Z27" s="284">
        <f>OSP!F21</f>
        <v>0</v>
      </c>
      <c r="AA27" s="284">
        <f>OSP!G21</f>
        <v>0</v>
      </c>
      <c r="AB27" s="284">
        <f>OSP!H21</f>
        <v>0</v>
      </c>
      <c r="AC27" s="283"/>
      <c r="AD27" s="283"/>
      <c r="AE27" s="283"/>
      <c r="AF27" s="283"/>
    </row>
    <row r="28" spans="2:32" ht="13.15" customHeight="1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Q28" s="293"/>
      <c r="R28" s="281"/>
      <c r="S28" s="282"/>
      <c r="T28" s="281"/>
      <c r="U28" s="283"/>
      <c r="V28" s="283"/>
      <c r="W28" s="284"/>
      <c r="X28" s="284"/>
      <c r="Y28" s="284"/>
      <c r="Z28" s="284"/>
      <c r="AA28" s="284"/>
      <c r="AB28" s="284"/>
      <c r="AC28" s="283"/>
      <c r="AD28" s="283"/>
      <c r="AE28" s="283"/>
      <c r="AF28" s="283"/>
    </row>
    <row r="29" spans="2:32" ht="13.15" customHeight="1" x14ac:dyDescent="0.2">
      <c r="B29" s="247" t="s">
        <v>539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Q29" s="300" t="s">
        <v>615</v>
      </c>
      <c r="R29" s="301"/>
      <c r="S29" s="302"/>
      <c r="T29" s="301"/>
      <c r="U29" s="303"/>
      <c r="V29" s="303"/>
      <c r="W29" s="304">
        <f t="shared" ref="W29:AB29" si="3">W25+W27</f>
        <v>0</v>
      </c>
      <c r="X29" s="304">
        <f t="shared" si="3"/>
        <v>0</v>
      </c>
      <c r="Y29" s="304">
        <f t="shared" si="3"/>
        <v>0</v>
      </c>
      <c r="Z29" s="304">
        <f t="shared" si="3"/>
        <v>0</v>
      </c>
      <c r="AA29" s="304">
        <f t="shared" si="3"/>
        <v>0</v>
      </c>
      <c r="AB29" s="304">
        <f t="shared" si="3"/>
        <v>0</v>
      </c>
      <c r="AC29" s="299"/>
      <c r="AD29" s="283"/>
    </row>
    <row r="30" spans="2:32" ht="13.15" customHeight="1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Q30" s="296"/>
      <c r="R30" s="281"/>
      <c r="S30" s="297"/>
      <c r="T30" s="281"/>
      <c r="U30" s="298"/>
      <c r="V30" s="298"/>
      <c r="W30" s="299"/>
      <c r="X30" s="299"/>
      <c r="Y30" s="299"/>
      <c r="Z30" s="299"/>
      <c r="AA30" s="299"/>
      <c r="AB30" s="299"/>
      <c r="AC30" s="299"/>
      <c r="AD30" s="283"/>
    </row>
    <row r="31" spans="2:32" ht="13.15" customHeight="1" x14ac:dyDescent="0.2">
      <c r="B31" s="247" t="s">
        <v>540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Q31" s="293" t="s">
        <v>616</v>
      </c>
      <c r="R31" s="281"/>
      <c r="S31" s="282"/>
      <c r="T31" s="281"/>
      <c r="U31" s="283"/>
      <c r="V31" s="283"/>
      <c r="W31" s="284">
        <f>'Budget-Output-Worksheet'!G101</f>
        <v>0</v>
      </c>
      <c r="X31" s="284">
        <f>'Budget-Output-Worksheet'!H101</f>
        <v>0</v>
      </c>
      <c r="Y31" s="284">
        <f>'Budget-Output-Worksheet'!I101</f>
        <v>0</v>
      </c>
      <c r="Z31" s="284">
        <f>'Budget-Output-Worksheet'!J101</f>
        <v>0</v>
      </c>
      <c r="AA31" s="284">
        <f>'Budget-Output-Worksheet'!K101</f>
        <v>0</v>
      </c>
      <c r="AB31" s="284">
        <f>'Budget-Output-Worksheet'!L101</f>
        <v>0</v>
      </c>
      <c r="AC31" s="284"/>
      <c r="AD31" s="283"/>
    </row>
    <row r="32" spans="2:32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>
        <v>0</v>
      </c>
      <c r="L32" s="247"/>
      <c r="M32" s="247"/>
      <c r="N32" s="247"/>
      <c r="Q32" s="291"/>
      <c r="R32" s="281"/>
      <c r="S32" s="282"/>
      <c r="T32" s="281"/>
      <c r="U32" s="283"/>
      <c r="V32" s="283"/>
      <c r="W32" s="284"/>
      <c r="X32" s="284"/>
      <c r="Y32" s="284"/>
      <c r="Z32" s="284"/>
      <c r="AA32" s="284"/>
      <c r="AB32" s="284"/>
      <c r="AC32" s="283"/>
      <c r="AD32" s="283"/>
    </row>
    <row r="33" spans="2:30" ht="13.15" customHeight="1" x14ac:dyDescent="0.2">
      <c r="B33" s="247" t="s">
        <v>541</v>
      </c>
      <c r="C33" s="247"/>
      <c r="D33" s="247"/>
      <c r="E33" s="247"/>
      <c r="F33" s="247"/>
      <c r="G33" s="247"/>
      <c r="H33" s="247"/>
      <c r="I33" s="247"/>
      <c r="J33" s="247"/>
      <c r="K33" s="247">
        <v>0</v>
      </c>
      <c r="L33" s="247"/>
      <c r="M33" s="247"/>
      <c r="N33" s="247"/>
      <c r="Q33" s="293" t="s">
        <v>617</v>
      </c>
      <c r="R33" s="281"/>
      <c r="S33" s="282"/>
      <c r="T33" s="281"/>
      <c r="U33" s="283"/>
      <c r="V33" s="305" t="s">
        <v>390</v>
      </c>
      <c r="W33" s="284">
        <f>'Budget-Output-Worksheet'!G95</f>
        <v>0</v>
      </c>
      <c r="X33" s="284">
        <f>'Budget-Output-Worksheet'!H95</f>
        <v>0</v>
      </c>
      <c r="Y33" s="284">
        <f>'Budget-Output-Worksheet'!I95</f>
        <v>0</v>
      </c>
      <c r="Z33" s="284">
        <f>'Budget-Output-Worksheet'!J95</f>
        <v>0</v>
      </c>
      <c r="AA33" s="284">
        <f>'Budget-Output-Worksheet'!K95</f>
        <v>0</v>
      </c>
      <c r="AB33" s="284">
        <f>'Budget-Output-Worksheet'!L95</f>
        <v>0</v>
      </c>
      <c r="AC33" s="283"/>
      <c r="AD33" s="283"/>
    </row>
    <row r="34" spans="2:30" x14ac:dyDescent="0.2">
      <c r="B34" s="247"/>
      <c r="C34" s="247"/>
      <c r="D34" s="247" t="s">
        <v>542</v>
      </c>
      <c r="E34" s="247"/>
      <c r="F34" s="247"/>
      <c r="G34" s="247"/>
      <c r="H34" s="247"/>
      <c r="I34" s="247"/>
      <c r="J34" s="247"/>
      <c r="K34" s="247">
        <v>0</v>
      </c>
      <c r="L34" s="247"/>
      <c r="M34" s="247"/>
      <c r="N34" s="247"/>
      <c r="T34" s="255"/>
      <c r="V34" s="290" t="s">
        <v>391</v>
      </c>
      <c r="W34" s="278">
        <f>'Budget-Output-Worksheet'!G96</f>
        <v>0</v>
      </c>
      <c r="X34" s="278">
        <f>'Budget-Output-Worksheet'!H96</f>
        <v>0</v>
      </c>
      <c r="Y34" s="278">
        <f>'Budget-Output-Worksheet'!I96</f>
        <v>0</v>
      </c>
      <c r="Z34" s="278">
        <f>'Budget-Output-Worksheet'!J96</f>
        <v>0</v>
      </c>
      <c r="AA34" s="278">
        <f>'Budget-Output-Worksheet'!K96</f>
        <v>0</v>
      </c>
      <c r="AB34" s="278">
        <f>'Budget-Output-Worksheet'!L96</f>
        <v>0</v>
      </c>
    </row>
    <row r="35" spans="2:30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S35" s="307" t="s">
        <v>627</v>
      </c>
      <c r="T35" s="255"/>
      <c r="V35" s="290"/>
    </row>
    <row r="36" spans="2:30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Q36" s="253" t="s">
        <v>618</v>
      </c>
      <c r="R36" s="281" t="s">
        <v>573</v>
      </c>
      <c r="S36" s="282"/>
      <c r="T36" s="281" t="s">
        <v>574</v>
      </c>
      <c r="V36" s="290" t="s">
        <v>392</v>
      </c>
      <c r="W36" s="278">
        <f>'Budget-Output-Worksheet'!G89</f>
        <v>0</v>
      </c>
      <c r="X36" s="278">
        <f>'Budget-Output-Worksheet'!H89</f>
        <v>0</v>
      </c>
      <c r="Y36" s="278">
        <f>'Budget-Output-Worksheet'!I89</f>
        <v>0</v>
      </c>
      <c r="Z36" s="278">
        <f>'Budget-Output-Worksheet'!J89</f>
        <v>0</v>
      </c>
      <c r="AA36" s="278">
        <f>'Budget-Output-Worksheet'!K89</f>
        <v>0</v>
      </c>
      <c r="AB36" s="278">
        <f>'Budget-Output-Worksheet'!L89</f>
        <v>0</v>
      </c>
    </row>
    <row r="37" spans="2:30" ht="13.15" customHeight="1" x14ac:dyDescent="0.2">
      <c r="B37" s="247"/>
      <c r="C37" s="24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T37" s="255"/>
      <c r="V37" s="290" t="s">
        <v>389</v>
      </c>
      <c r="W37" s="278">
        <f>'Budget-Output-Worksheet'!G90</f>
        <v>0</v>
      </c>
      <c r="X37" s="278">
        <f>'Budget-Output-Worksheet'!H90</f>
        <v>0</v>
      </c>
      <c r="Y37" s="278">
        <f>'Budget-Output-Worksheet'!I90</f>
        <v>0</v>
      </c>
      <c r="Z37" s="278">
        <f>'Budget-Output-Worksheet'!J90</f>
        <v>0</v>
      </c>
      <c r="AA37" s="278">
        <f>'Budget-Output-Worksheet'!K90</f>
        <v>0</v>
      </c>
      <c r="AB37" s="278">
        <f>'Budget-Output-Worksheet'!L90</f>
        <v>0</v>
      </c>
    </row>
    <row r="38" spans="2:30" ht="13.15" customHeight="1" x14ac:dyDescent="0.2">
      <c r="B38" s="247" t="s">
        <v>544</v>
      </c>
      <c r="C38" s="247"/>
      <c r="D38" s="247"/>
      <c r="E38" s="247"/>
      <c r="F38" s="247"/>
      <c r="G38" s="247"/>
      <c r="H38" s="247"/>
      <c r="I38" s="247"/>
      <c r="J38" s="247"/>
      <c r="K38" s="247">
        <v>0</v>
      </c>
      <c r="L38" s="247"/>
      <c r="M38" s="247"/>
      <c r="N38" s="247"/>
      <c r="T38" s="255"/>
      <c r="V38" s="290" t="s">
        <v>419</v>
      </c>
      <c r="W38" s="278">
        <f>'Budget-Output-Worksheet'!G91</f>
        <v>0</v>
      </c>
      <c r="X38" s="278">
        <f>'Budget-Output-Worksheet'!H91</f>
        <v>0</v>
      </c>
      <c r="Y38" s="278">
        <f>'Budget-Output-Worksheet'!I91</f>
        <v>0</v>
      </c>
      <c r="Z38" s="278">
        <f>'Budget-Output-Worksheet'!J91</f>
        <v>0</v>
      </c>
      <c r="AA38" s="278">
        <f>'Budget-Output-Worksheet'!K91</f>
        <v>0</v>
      </c>
      <c r="AB38" s="278">
        <f>'Budget-Output-Worksheet'!L91</f>
        <v>0</v>
      </c>
    </row>
    <row r="39" spans="2:30" ht="13.15" customHeight="1" x14ac:dyDescent="0.2">
      <c r="B39" s="247" t="s">
        <v>545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T39" s="255"/>
      <c r="V39" s="306" t="s">
        <v>254</v>
      </c>
      <c r="W39" s="289">
        <f>'Budget-Output-Worksheet'!G92</f>
        <v>0</v>
      </c>
      <c r="X39" s="289">
        <f>'Budget-Output-Worksheet'!H92</f>
        <v>0</v>
      </c>
      <c r="Y39" s="289">
        <f>'Budget-Output-Worksheet'!I92</f>
        <v>0</v>
      </c>
      <c r="Z39" s="289">
        <f>'Budget-Output-Worksheet'!J92</f>
        <v>0</v>
      </c>
      <c r="AA39" s="289">
        <f>'Budget-Output-Worksheet'!K92</f>
        <v>0</v>
      </c>
      <c r="AB39" s="289">
        <f>'Budget-Output-Worksheet'!L92</f>
        <v>0</v>
      </c>
    </row>
    <row r="40" spans="2:30" ht="13.15" customHeight="1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T40" s="255"/>
      <c r="V40" s="290" t="s">
        <v>601</v>
      </c>
      <c r="W40" s="278">
        <f t="shared" ref="W40:AB40" si="4">SUM(W36:W39)</f>
        <v>0</v>
      </c>
      <c r="X40" s="278">
        <f t="shared" si="4"/>
        <v>0</v>
      </c>
      <c r="Y40" s="278">
        <f t="shared" si="4"/>
        <v>0</v>
      </c>
      <c r="Z40" s="278">
        <f t="shared" si="4"/>
        <v>0</v>
      </c>
      <c r="AA40" s="278">
        <f t="shared" si="4"/>
        <v>0</v>
      </c>
      <c r="AB40" s="278">
        <f t="shared" si="4"/>
        <v>0</v>
      </c>
    </row>
    <row r="41" spans="2:30" ht="13.15" customHeight="1" x14ac:dyDescent="0.2">
      <c r="B41" s="247" t="s">
        <v>546</v>
      </c>
      <c r="C41" s="247"/>
      <c r="D41" s="247"/>
      <c r="E41" s="247"/>
      <c r="F41" s="247"/>
      <c r="G41" s="247"/>
      <c r="H41" s="247"/>
      <c r="I41" s="247"/>
      <c r="J41" s="247"/>
      <c r="K41" s="247">
        <v>0</v>
      </c>
      <c r="L41" s="247"/>
      <c r="M41" s="247"/>
      <c r="N41" s="247"/>
      <c r="T41" s="255"/>
      <c r="V41" s="290"/>
    </row>
    <row r="42" spans="2:30" ht="13.15" customHeight="1" x14ac:dyDescent="0.2">
      <c r="B42" s="247" t="s">
        <v>547</v>
      </c>
      <c r="C42" s="247"/>
      <c r="D42" s="247"/>
      <c r="E42" s="247"/>
      <c r="F42" s="247"/>
      <c r="G42" s="247"/>
      <c r="H42" s="247"/>
      <c r="I42" s="247"/>
      <c r="J42" s="247"/>
      <c r="K42" s="247">
        <v>0</v>
      </c>
      <c r="L42" s="247"/>
      <c r="M42" s="247"/>
      <c r="N42" s="247"/>
      <c r="Q42" s="253" t="s">
        <v>619</v>
      </c>
      <c r="T42" s="255"/>
      <c r="V42" s="290" t="s">
        <v>620</v>
      </c>
      <c r="W42" s="278">
        <f>OSP!C26</f>
        <v>0</v>
      </c>
      <c r="X42" s="278">
        <f>OSP!D26</f>
        <v>0</v>
      </c>
      <c r="Y42" s="278">
        <f>OSP!E26</f>
        <v>0</v>
      </c>
      <c r="Z42" s="278">
        <f>OSP!F26</f>
        <v>0</v>
      </c>
      <c r="AA42" s="278">
        <f>OSP!G26</f>
        <v>0</v>
      </c>
      <c r="AB42" s="278">
        <f>OSP!H26</f>
        <v>0</v>
      </c>
    </row>
    <row r="43" spans="2:30" ht="13.15" customHeight="1" x14ac:dyDescent="0.2">
      <c r="B43" s="247" t="s">
        <v>548</v>
      </c>
      <c r="C43" s="247"/>
      <c r="D43" s="247"/>
      <c r="E43" s="247"/>
      <c r="F43" s="247"/>
      <c r="G43" s="247"/>
      <c r="H43" s="247"/>
      <c r="I43" s="247"/>
      <c r="J43" s="247"/>
      <c r="K43" s="247">
        <v>0</v>
      </c>
      <c r="L43" s="247"/>
      <c r="M43" s="247"/>
      <c r="N43" s="247"/>
      <c r="T43" s="255"/>
      <c r="V43" s="290" t="s">
        <v>621</v>
      </c>
      <c r="W43" s="278">
        <f>OSP!C28</f>
        <v>0</v>
      </c>
      <c r="X43" s="278">
        <f>OSP!D28</f>
        <v>0</v>
      </c>
      <c r="Y43" s="278">
        <f>OSP!E28</f>
        <v>0</v>
      </c>
      <c r="Z43" s="278">
        <f>OSP!F28</f>
        <v>0</v>
      </c>
      <c r="AA43" s="278">
        <f>OSP!G28</f>
        <v>0</v>
      </c>
      <c r="AB43" s="278">
        <f>OSP!H28</f>
        <v>0</v>
      </c>
    </row>
    <row r="44" spans="2:30" ht="13.15" customHeight="1" x14ac:dyDescent="0.2">
      <c r="B44" s="247" t="s">
        <v>549</v>
      </c>
      <c r="C44" s="247"/>
      <c r="D44" s="247"/>
      <c r="E44" s="247"/>
      <c r="F44" s="247"/>
      <c r="G44" s="247"/>
      <c r="H44" s="247"/>
      <c r="I44" s="247"/>
      <c r="J44" s="247"/>
      <c r="K44" s="247">
        <v>0</v>
      </c>
      <c r="L44" s="247"/>
      <c r="M44" s="247"/>
      <c r="N44" s="247"/>
      <c r="T44" s="255"/>
      <c r="V44" s="290" t="s">
        <v>622</v>
      </c>
      <c r="W44" s="278">
        <f>OSP!C24</f>
        <v>0</v>
      </c>
      <c r="X44" s="278">
        <f>OSP!D24</f>
        <v>0</v>
      </c>
      <c r="Y44" s="278">
        <f>OSP!E24</f>
        <v>0</v>
      </c>
      <c r="Z44" s="278">
        <f>OSP!F24</f>
        <v>0</v>
      </c>
      <c r="AA44" s="278">
        <f>OSP!G24</f>
        <v>0</v>
      </c>
      <c r="AB44" s="278">
        <f>OSP!H24</f>
        <v>0</v>
      </c>
    </row>
    <row r="45" spans="2:30" ht="13.15" customHeight="1" x14ac:dyDescent="0.2">
      <c r="B45" s="247" t="s">
        <v>550</v>
      </c>
      <c r="C45" s="247"/>
      <c r="D45" s="247"/>
      <c r="E45" s="247"/>
      <c r="F45" s="247"/>
      <c r="G45" s="247"/>
      <c r="H45" s="247"/>
      <c r="I45" s="247"/>
      <c r="J45" s="247"/>
      <c r="K45" s="247">
        <v>0</v>
      </c>
      <c r="L45" s="247"/>
      <c r="M45" s="247"/>
      <c r="N45" s="247"/>
      <c r="T45" s="255"/>
      <c r="V45" s="290" t="s">
        <v>623</v>
      </c>
      <c r="W45" s="278">
        <f>OSP!C27</f>
        <v>0</v>
      </c>
      <c r="X45" s="278">
        <f>OSP!D27</f>
        <v>0</v>
      </c>
      <c r="Y45" s="278">
        <f>OSP!E27</f>
        <v>0</v>
      </c>
      <c r="Z45" s="278">
        <f>OSP!F27</f>
        <v>0</v>
      </c>
      <c r="AA45" s="278">
        <f>OSP!G27</f>
        <v>0</v>
      </c>
      <c r="AB45" s="278">
        <f>OSP!H27</f>
        <v>0</v>
      </c>
    </row>
    <row r="46" spans="2:30" ht="13.15" customHeight="1" x14ac:dyDescent="0.2">
      <c r="B46" s="247" t="s">
        <v>551</v>
      </c>
      <c r="C46" s="247"/>
      <c r="D46" s="247"/>
      <c r="E46" s="247"/>
      <c r="F46" s="247"/>
      <c r="G46" s="247"/>
      <c r="H46" s="247"/>
      <c r="I46" s="247"/>
      <c r="J46" s="247"/>
      <c r="K46" s="247">
        <v>0</v>
      </c>
      <c r="L46" s="247"/>
      <c r="M46" s="247"/>
      <c r="N46" s="247"/>
      <c r="T46" s="255"/>
      <c r="V46" s="290" t="s">
        <v>624</v>
      </c>
      <c r="W46" s="278">
        <f>SUM('Budget-FIT'!E101:E105)</f>
        <v>0</v>
      </c>
      <c r="X46" s="278">
        <f>SUM('Budget-FIT'!F101:F105)</f>
        <v>0</v>
      </c>
      <c r="Y46" s="278">
        <f>SUM('Budget-FIT'!G101:G105)</f>
        <v>0</v>
      </c>
      <c r="Z46" s="278">
        <f>SUM('Budget-FIT'!H101:H105)</f>
        <v>0</v>
      </c>
      <c r="AA46" s="278">
        <f>SUM('Budget-FIT'!I101:I105)</f>
        <v>0</v>
      </c>
      <c r="AB46" s="278">
        <f>SUM('Budget-FIT'!J101:J105)</f>
        <v>0</v>
      </c>
    </row>
    <row r="47" spans="2:30" ht="13.15" customHeight="1" x14ac:dyDescent="0.2">
      <c r="B47" s="247" t="s">
        <v>552</v>
      </c>
      <c r="C47" s="247"/>
      <c r="D47" s="247"/>
      <c r="E47" s="247"/>
      <c r="F47" s="247"/>
      <c r="G47" s="247"/>
      <c r="H47" s="247"/>
      <c r="I47" s="247"/>
      <c r="J47" s="247"/>
      <c r="K47" s="247">
        <v>0</v>
      </c>
      <c r="L47" s="247"/>
      <c r="M47" s="247"/>
      <c r="N47" s="247"/>
      <c r="T47" s="255"/>
      <c r="V47" s="306" t="s">
        <v>607</v>
      </c>
      <c r="W47" s="289">
        <f>'Budget-FIT'!Q77+'Budget-FIT'!Q81+'Budget-FIT'!Q82+'Budget-FIT'!Q83+'Budget-FIT'!Q85+'Budget-FIT'!Q88+'Budget-FIT'!Q95+'Budget-FIT'!Q96+'Budget-FIT'!Q97+'Budget-FIT'!Q98+SUM('Budget-FIT'!Q115:Q123)-'Budget-FIT'!Q118-'Budget-FIT'!Q119</f>
        <v>0</v>
      </c>
      <c r="X47" s="289">
        <f>'Budget-FIT'!R77+'Budget-FIT'!R81+'Budget-FIT'!R82+'Budget-FIT'!R83+'Budget-FIT'!R85+'Budget-FIT'!R88+'Budget-FIT'!R95+'Budget-FIT'!R96+'Budget-FIT'!R97+'Budget-FIT'!R98+SUM('Budget-FIT'!R115:R123)-'Budget-FIT'!R118-'Budget-FIT'!R119</f>
        <v>0</v>
      </c>
      <c r="Y47" s="289">
        <f>'Budget-FIT'!S77+'Budget-FIT'!S81+'Budget-FIT'!S82+'Budget-FIT'!S83+'Budget-FIT'!S85+'Budget-FIT'!S88+'Budget-FIT'!S95+'Budget-FIT'!S96+'Budget-FIT'!S97+'Budget-FIT'!S98+SUM('Budget-FIT'!S115:S123)-'Budget-FIT'!S118-'Budget-FIT'!S119</f>
        <v>0</v>
      </c>
      <c r="Z47" s="289">
        <f>'Budget-FIT'!T77+'Budget-FIT'!T81+'Budget-FIT'!T82+'Budget-FIT'!T83+'Budget-FIT'!T85+'Budget-FIT'!T88+'Budget-FIT'!T95+'Budget-FIT'!T96+'Budget-FIT'!T97+'Budget-FIT'!T98+SUM('Budget-FIT'!T115:T123)-'Budget-FIT'!T118-'Budget-FIT'!T119</f>
        <v>0</v>
      </c>
      <c r="AA47" s="289">
        <f>'Budget-FIT'!U77+'Budget-FIT'!U81+'Budget-FIT'!U82+'Budget-FIT'!U83+'Budget-FIT'!U85+'Budget-FIT'!U88+'Budget-FIT'!U95+'Budget-FIT'!U96+'Budget-FIT'!U97+'Budget-FIT'!U98+SUM('Budget-FIT'!U115:U123)-'Budget-FIT'!U118-'Budget-FIT'!U119</f>
        <v>0</v>
      </c>
      <c r="AB47" s="289">
        <f>'Budget-FIT'!V77+'Budget-FIT'!V81+'Budget-FIT'!V82+'Budget-FIT'!V83+'Budget-FIT'!V85+'Budget-FIT'!V88+'Budget-FIT'!V95+'Budget-FIT'!V96+'Budget-FIT'!V97+'Budget-FIT'!V98+SUM('Budget-FIT'!V115:V123)-'Budget-FIT'!V118-'Budget-FIT'!V119</f>
        <v>0</v>
      </c>
    </row>
    <row r="48" spans="2:30" ht="13.15" customHeight="1" x14ac:dyDescent="0.2">
      <c r="B48" s="247" t="s">
        <v>553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T48" s="255"/>
      <c r="V48" s="290" t="s">
        <v>601</v>
      </c>
      <c r="W48" s="278">
        <f t="shared" ref="W48:AB48" si="5">SUM(W42:W47)</f>
        <v>0</v>
      </c>
      <c r="X48" s="278">
        <f t="shared" si="5"/>
        <v>0</v>
      </c>
      <c r="Y48" s="278">
        <f t="shared" si="5"/>
        <v>0</v>
      </c>
      <c r="Z48" s="278">
        <f t="shared" si="5"/>
        <v>0</v>
      </c>
      <c r="AA48" s="278">
        <f t="shared" si="5"/>
        <v>0</v>
      </c>
      <c r="AB48" s="278">
        <f t="shared" si="5"/>
        <v>0</v>
      </c>
    </row>
    <row r="49" spans="2:28" ht="13.15" customHeight="1" x14ac:dyDescent="0.2">
      <c r="B49" s="247" t="s">
        <v>554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T49" s="255"/>
      <c r="V49" s="247"/>
    </row>
    <row r="50" spans="2:28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>
        <v>0</v>
      </c>
      <c r="L50" s="247"/>
      <c r="M50" s="247"/>
      <c r="N50" s="247"/>
      <c r="Q50" s="300" t="s">
        <v>628</v>
      </c>
      <c r="R50" s="301"/>
      <c r="S50" s="304"/>
      <c r="T50" s="304"/>
      <c r="U50" s="369">
        <f>SUM(W50:AB50)</f>
        <v>0</v>
      </c>
      <c r="V50" s="303"/>
      <c r="W50" s="370">
        <f t="shared" ref="W50:AB50" si="6">W29+W31+W33+W34+W40+W48</f>
        <v>0</v>
      </c>
      <c r="X50" s="370">
        <f t="shared" si="6"/>
        <v>0</v>
      </c>
      <c r="Y50" s="370">
        <f t="shared" si="6"/>
        <v>0</v>
      </c>
      <c r="Z50" s="370">
        <f t="shared" si="6"/>
        <v>0</v>
      </c>
      <c r="AA50" s="370">
        <f t="shared" si="6"/>
        <v>0</v>
      </c>
      <c r="AB50" s="370">
        <f t="shared" si="6"/>
        <v>0</v>
      </c>
    </row>
    <row r="51" spans="2:28" ht="13.15" customHeight="1" x14ac:dyDescent="0.2">
      <c r="B51" s="247" t="s">
        <v>555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T51" s="255"/>
    </row>
    <row r="52" spans="2:28" x14ac:dyDescent="0.2">
      <c r="B52" s="247" t="s">
        <v>556</v>
      </c>
      <c r="C52" s="247"/>
      <c r="D52" s="247"/>
      <c r="E52" s="247"/>
      <c r="F52" s="247"/>
      <c r="G52" s="247"/>
      <c r="H52" s="247"/>
      <c r="I52" s="247"/>
      <c r="J52" s="247"/>
      <c r="K52" s="247">
        <v>0</v>
      </c>
      <c r="L52" s="247"/>
      <c r="M52" s="247"/>
      <c r="N52" s="247"/>
      <c r="T52" s="255"/>
      <c r="V52" s="248" t="s">
        <v>492</v>
      </c>
      <c r="W52" s="278">
        <f>'Budget-FIT'!Q6</f>
        <v>0</v>
      </c>
      <c r="X52" s="278">
        <f>'Budget-FIT'!R6</f>
        <v>0</v>
      </c>
      <c r="Y52" s="278">
        <f>'Budget-FIT'!S6</f>
        <v>0</v>
      </c>
      <c r="Z52" s="278">
        <f>'Budget-FIT'!T6</f>
        <v>0</v>
      </c>
      <c r="AA52" s="278">
        <f>'Budget-FIT'!U6</f>
        <v>0</v>
      </c>
      <c r="AB52" s="278">
        <f>'Budget-FIT'!V6</f>
        <v>0</v>
      </c>
    </row>
    <row r="53" spans="2:28" ht="13.15" customHeight="1" x14ac:dyDescent="0.2">
      <c r="B53" s="247" t="s">
        <v>557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T53" s="255"/>
      <c r="V53" s="248" t="s">
        <v>629</v>
      </c>
      <c r="W53" s="366">
        <f>'Budget-Output-Worksheet'!G4</f>
        <v>0.54</v>
      </c>
      <c r="X53" s="366">
        <f>'Budget-Output-Worksheet'!H4</f>
        <v>0.54</v>
      </c>
      <c r="Y53" s="366">
        <f>'Budget-Output-Worksheet'!I4</f>
        <v>0.54</v>
      </c>
      <c r="Z53" s="366">
        <f>'Budget-Output-Worksheet'!J4</f>
        <v>0.54</v>
      </c>
      <c r="AA53" s="366">
        <f>'Budget-Output-Worksheet'!K4</f>
        <v>0.54</v>
      </c>
      <c r="AB53" s="366">
        <f>'Budget-Output-Worksheet'!L4</f>
        <v>0.54</v>
      </c>
    </row>
    <row r="54" spans="2:28" ht="13.15" customHeight="1" x14ac:dyDescent="0.2">
      <c r="B54" s="247" t="s">
        <v>558</v>
      </c>
      <c r="C54" s="247"/>
      <c r="D54" s="247"/>
      <c r="E54" s="247" t="s">
        <v>559</v>
      </c>
      <c r="F54" s="247"/>
      <c r="G54" s="247"/>
      <c r="H54" s="247"/>
      <c r="I54" s="247"/>
      <c r="J54" s="247"/>
      <c r="K54" s="247"/>
      <c r="L54" s="247"/>
      <c r="M54" s="247"/>
      <c r="N54" s="247"/>
      <c r="T54" s="255"/>
    </row>
    <row r="55" spans="2:28" ht="13.15" customHeight="1" x14ac:dyDescent="0.2">
      <c r="B55" s="327" t="s">
        <v>660</v>
      </c>
      <c r="C55" s="247"/>
      <c r="D55" s="247"/>
      <c r="E55" s="247"/>
      <c r="F55" s="247"/>
      <c r="G55" s="247" t="s">
        <v>505</v>
      </c>
      <c r="H55" s="247"/>
      <c r="I55" s="247"/>
      <c r="J55" s="247"/>
      <c r="K55" s="247"/>
      <c r="L55" s="247"/>
      <c r="M55" s="247"/>
      <c r="N55" s="247"/>
      <c r="Q55" s="300" t="s">
        <v>630</v>
      </c>
      <c r="R55" s="301"/>
      <c r="S55" s="302"/>
      <c r="T55" s="301"/>
      <c r="U55" s="304">
        <f>SUM(W55:AB55)</f>
        <v>0</v>
      </c>
      <c r="V55" s="303"/>
      <c r="W55" s="370">
        <f t="shared" ref="W55:AB55" si="7">ROUND(W52*W53,0)</f>
        <v>0</v>
      </c>
      <c r="X55" s="370">
        <f t="shared" si="7"/>
        <v>0</v>
      </c>
      <c r="Y55" s="370">
        <f t="shared" si="7"/>
        <v>0</v>
      </c>
      <c r="Z55" s="370">
        <f t="shared" si="7"/>
        <v>0</v>
      </c>
      <c r="AA55" s="370">
        <f t="shared" si="7"/>
        <v>0</v>
      </c>
      <c r="AB55" s="370">
        <f t="shared" si="7"/>
        <v>0</v>
      </c>
    </row>
    <row r="56" spans="2:28" ht="13.15" customHeight="1" x14ac:dyDescent="0.2">
      <c r="B56" s="247"/>
      <c r="C56" s="247"/>
      <c r="D56" s="247"/>
      <c r="E56" s="247"/>
      <c r="F56" s="247"/>
      <c r="G56" s="247" t="s">
        <v>561</v>
      </c>
      <c r="H56" s="247"/>
      <c r="I56" s="247"/>
      <c r="J56" s="247"/>
      <c r="K56" s="247"/>
      <c r="L56" s="247"/>
      <c r="M56" s="247"/>
      <c r="N56" s="247"/>
      <c r="T56" s="255"/>
    </row>
    <row r="57" spans="2:28" ht="13.15" customHeight="1" x14ac:dyDescent="0.2">
      <c r="B57" s="247" t="s">
        <v>562</v>
      </c>
      <c r="C57" s="247"/>
      <c r="D57" s="247"/>
      <c r="E57" s="247"/>
      <c r="F57" s="247"/>
      <c r="G57" s="247" t="s">
        <v>563</v>
      </c>
      <c r="H57" s="247"/>
      <c r="I57" s="247"/>
      <c r="J57" s="247" t="s">
        <v>564</v>
      </c>
      <c r="K57" s="247"/>
      <c r="L57" s="247"/>
      <c r="M57" s="247" t="s">
        <v>565</v>
      </c>
      <c r="N57" s="247"/>
      <c r="Q57" s="300" t="s">
        <v>631</v>
      </c>
      <c r="R57" s="301"/>
      <c r="S57" s="302"/>
      <c r="T57" s="301"/>
      <c r="U57" s="368">
        <f>U50+U55</f>
        <v>0</v>
      </c>
      <c r="V57" s="303"/>
      <c r="W57" s="370">
        <f t="shared" ref="W57:AB57" si="8">W50+W55</f>
        <v>0</v>
      </c>
      <c r="X57" s="370">
        <f t="shared" si="8"/>
        <v>0</v>
      </c>
      <c r="Y57" s="370">
        <f t="shared" si="8"/>
        <v>0</v>
      </c>
      <c r="Z57" s="370">
        <f t="shared" si="8"/>
        <v>0</v>
      </c>
      <c r="AA57" s="370">
        <f t="shared" si="8"/>
        <v>0</v>
      </c>
      <c r="AB57" s="370">
        <f t="shared" si="8"/>
        <v>0</v>
      </c>
    </row>
    <row r="58" spans="2:28" x14ac:dyDescent="0.2">
      <c r="B58" s="247" t="s">
        <v>566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T58" s="255"/>
    </row>
    <row r="59" spans="2:28" ht="13.15" customHeight="1" x14ac:dyDescent="0.2">
      <c r="B59" s="247" t="s">
        <v>503</v>
      </c>
      <c r="C59" s="247"/>
      <c r="D59" s="247"/>
      <c r="E59" s="247"/>
      <c r="F59" s="247"/>
      <c r="G59" s="247"/>
      <c r="H59" s="247"/>
      <c r="I59" s="247" t="s">
        <v>567</v>
      </c>
      <c r="J59" s="247"/>
      <c r="K59" s="247"/>
      <c r="L59" s="247"/>
      <c r="M59" s="247"/>
      <c r="N59" s="247"/>
      <c r="T59" s="255"/>
      <c r="AA59" s="278" t="s">
        <v>601</v>
      </c>
      <c r="AB59" s="278">
        <f>SUM(W57:AB57)</f>
        <v>0</v>
      </c>
    </row>
    <row r="60" spans="2:28" ht="13.15" customHeight="1" x14ac:dyDescent="0.2">
      <c r="B60" s="247"/>
      <c r="C60" s="247"/>
      <c r="D60" s="247"/>
      <c r="E60" s="247"/>
      <c r="F60" s="247"/>
      <c r="G60" s="247"/>
      <c r="H60" s="247"/>
      <c r="I60" s="247" t="s">
        <v>505</v>
      </c>
      <c r="J60" s="247"/>
      <c r="K60" s="247"/>
      <c r="L60" s="247"/>
      <c r="M60" s="247"/>
      <c r="N60" s="247"/>
      <c r="T60" s="255"/>
    </row>
    <row r="61" spans="2:28" ht="13.15" customHeight="1" x14ac:dyDescent="0.2">
      <c r="B61" s="247" t="s">
        <v>506</v>
      </c>
      <c r="C61" s="247"/>
      <c r="D61" s="247"/>
      <c r="E61" s="247"/>
      <c r="F61" s="247"/>
      <c r="G61" s="247"/>
      <c r="H61" s="247"/>
      <c r="I61" s="247" t="s">
        <v>507</v>
      </c>
      <c r="J61" s="247"/>
      <c r="K61" s="247"/>
      <c r="L61" s="247" t="s">
        <v>508</v>
      </c>
      <c r="M61" s="247"/>
      <c r="N61" s="247"/>
      <c r="Q61" s="253" t="s">
        <v>632</v>
      </c>
      <c r="T61" s="255"/>
    </row>
    <row r="62" spans="2:28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 t="s">
        <v>509</v>
      </c>
      <c r="M62" s="247" t="s">
        <v>510</v>
      </c>
      <c r="N62" s="247"/>
      <c r="Q62" s="250" t="s">
        <v>0</v>
      </c>
    </row>
    <row r="63" spans="2:28" ht="13.15" customHeight="1" x14ac:dyDescent="0.2">
      <c r="B63" s="247" t="s">
        <v>511</v>
      </c>
      <c r="C63" s="247"/>
      <c r="D63" s="247"/>
      <c r="E63" s="247"/>
      <c r="F63" s="247"/>
      <c r="G63" s="247"/>
      <c r="H63" s="247"/>
      <c r="I63" s="247" t="s">
        <v>512</v>
      </c>
      <c r="J63" s="247"/>
      <c r="K63" s="247"/>
      <c r="L63" s="247"/>
      <c r="M63" s="247"/>
      <c r="N63" s="247"/>
      <c r="Q63" s="253" t="s">
        <v>633</v>
      </c>
    </row>
    <row r="64" spans="2:28" ht="13.15" customHeight="1" x14ac:dyDescent="0.2">
      <c r="B64" s="247" t="s">
        <v>513</v>
      </c>
      <c r="C64" s="247"/>
      <c r="D64" s="247"/>
      <c r="E64" s="247"/>
      <c r="F64" s="247" t="s">
        <v>514</v>
      </c>
      <c r="G64" s="247"/>
      <c r="H64" s="247"/>
      <c r="I64" s="247"/>
      <c r="J64" s="247"/>
      <c r="K64" s="247" t="s">
        <v>515</v>
      </c>
      <c r="L64" s="247"/>
      <c r="M64" s="247" t="s">
        <v>516</v>
      </c>
      <c r="N64" s="247"/>
    </row>
    <row r="65" spans="2:17" ht="13.15" customHeight="1" x14ac:dyDescent="0.2">
      <c r="B65" s="247"/>
      <c r="C65" s="247"/>
      <c r="D65" s="247"/>
      <c r="E65" s="247"/>
      <c r="F65" s="247" t="s">
        <v>517</v>
      </c>
      <c r="G65" s="247"/>
      <c r="H65" s="247" t="s">
        <v>518</v>
      </c>
      <c r="I65" s="247"/>
      <c r="J65" s="247" t="s">
        <v>519</v>
      </c>
      <c r="K65" s="247"/>
      <c r="L65" s="247"/>
      <c r="M65" s="247"/>
      <c r="N65" s="247"/>
      <c r="Q65" s="253" t="s">
        <v>634</v>
      </c>
    </row>
    <row r="66" spans="2:17" ht="13.15" customHeight="1" x14ac:dyDescent="0.2">
      <c r="B66" s="247" t="s">
        <v>520</v>
      </c>
      <c r="C66" s="247"/>
      <c r="D66" s="247"/>
      <c r="E66" s="247"/>
      <c r="F66" s="247">
        <v>1</v>
      </c>
      <c r="G66" s="247"/>
      <c r="H66" s="247"/>
      <c r="I66" s="247"/>
      <c r="J66" s="247"/>
      <c r="K66" s="247"/>
      <c r="L66" s="247"/>
      <c r="M66" s="247"/>
      <c r="N66" s="247"/>
    </row>
    <row r="67" spans="2:17" x14ac:dyDescent="0.2">
      <c r="B67" s="247">
        <v>2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</row>
    <row r="68" spans="2:17" x14ac:dyDescent="0.2">
      <c r="B68" s="247">
        <v>3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2:17" x14ac:dyDescent="0.2">
      <c r="B69" s="247">
        <v>4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  <row r="70" spans="2:17" x14ac:dyDescent="0.2">
      <c r="B70" s="247">
        <v>5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</row>
    <row r="71" spans="2:17" ht="13.15" customHeight="1" x14ac:dyDescent="0.2">
      <c r="B71" s="247" t="s">
        <v>521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</row>
    <row r="72" spans="2:17" ht="15.6" customHeight="1" x14ac:dyDescent="0.2">
      <c r="B72" s="247" t="s">
        <v>522</v>
      </c>
      <c r="C72" s="247" t="s">
        <v>523</v>
      </c>
      <c r="D72" s="247"/>
      <c r="E72" s="247"/>
      <c r="F72" s="247">
        <v>1</v>
      </c>
      <c r="G72" s="247"/>
      <c r="H72" s="247"/>
      <c r="I72" s="247"/>
      <c r="J72" s="247"/>
      <c r="K72" s="247"/>
      <c r="L72" s="247"/>
      <c r="M72" s="247"/>
      <c r="N72" s="247"/>
    </row>
    <row r="73" spans="2:17" ht="13.15" customHeight="1" x14ac:dyDescent="0.2">
      <c r="B73" s="247" t="s">
        <v>524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7" ht="13.15" customHeight="1" x14ac:dyDescent="0.2">
      <c r="B74" s="247" t="s">
        <v>525</v>
      </c>
      <c r="C74" s="247" t="s">
        <v>526</v>
      </c>
      <c r="D74" s="247"/>
      <c r="E74" s="247"/>
      <c r="F74" s="247">
        <v>0</v>
      </c>
      <c r="G74" s="247"/>
      <c r="H74" s="247"/>
      <c r="I74" s="247"/>
      <c r="J74" s="247"/>
      <c r="K74" s="247">
        <v>0</v>
      </c>
      <c r="L74" s="247"/>
      <c r="M74" s="247"/>
      <c r="N74" s="247"/>
    </row>
    <row r="75" spans="2:17" ht="13.15" customHeight="1" x14ac:dyDescent="0.2">
      <c r="B75" s="247" t="s">
        <v>527</v>
      </c>
      <c r="C75" s="247" t="s">
        <v>528</v>
      </c>
      <c r="D75" s="247"/>
      <c r="E75" s="247"/>
      <c r="F75" s="247">
        <v>0</v>
      </c>
      <c r="G75" s="247"/>
      <c r="H75" s="247"/>
      <c r="I75" s="247"/>
      <c r="J75" s="247"/>
      <c r="K75" s="247">
        <v>0</v>
      </c>
      <c r="L75" s="247"/>
      <c r="M75" s="247"/>
      <c r="N75" s="247"/>
    </row>
    <row r="76" spans="2:17" ht="13.15" customHeight="1" x14ac:dyDescent="0.2">
      <c r="B76" s="247" t="s">
        <v>529</v>
      </c>
      <c r="C76" s="247" t="s">
        <v>530</v>
      </c>
      <c r="D76" s="247"/>
      <c r="E76" s="247"/>
      <c r="F76" s="247"/>
      <c r="G76" s="247"/>
      <c r="H76" s="247"/>
      <c r="I76" s="247"/>
      <c r="J76" s="247"/>
      <c r="K76" s="247">
        <v>0</v>
      </c>
      <c r="L76" s="247"/>
      <c r="M76" s="247"/>
      <c r="N76" s="247"/>
    </row>
    <row r="77" spans="2:17" ht="15.6" customHeight="1" x14ac:dyDescent="0.2">
      <c r="B77" s="247" t="s">
        <v>531</v>
      </c>
      <c r="C77" s="247" t="s">
        <v>532</v>
      </c>
      <c r="D77" s="247"/>
      <c r="E77" s="247"/>
      <c r="F77" s="247"/>
      <c r="G77" s="247"/>
      <c r="H77" s="247"/>
      <c r="I77" s="247"/>
      <c r="J77" s="247"/>
      <c r="K77" s="247">
        <v>0</v>
      </c>
      <c r="L77" s="247"/>
      <c r="M77" s="247"/>
      <c r="N77" s="247"/>
    </row>
    <row r="78" spans="2:17" ht="15.6" customHeight="1" x14ac:dyDescent="0.2">
      <c r="B78" s="247" t="s">
        <v>533</v>
      </c>
      <c r="C78" s="247" t="s">
        <v>534</v>
      </c>
      <c r="D78" s="247"/>
      <c r="E78" s="247"/>
      <c r="F78" s="247"/>
      <c r="G78" s="247"/>
      <c r="H78" s="247"/>
      <c r="I78" s="247"/>
      <c r="J78" s="247"/>
      <c r="K78" s="247">
        <v>0</v>
      </c>
      <c r="L78" s="247"/>
      <c r="M78" s="247"/>
      <c r="N78" s="247"/>
    </row>
    <row r="79" spans="2:17" ht="15.6" customHeight="1" x14ac:dyDescent="0.2">
      <c r="B79" s="247" t="s">
        <v>535</v>
      </c>
      <c r="C79" s="247" t="s">
        <v>536</v>
      </c>
      <c r="D79" s="247"/>
      <c r="E79" s="247"/>
      <c r="F79" s="247"/>
      <c r="G79" s="247"/>
      <c r="H79" s="247"/>
      <c r="I79" s="247"/>
      <c r="J79" s="247"/>
      <c r="K79" s="247">
        <v>0</v>
      </c>
      <c r="L79" s="247"/>
      <c r="M79" s="247"/>
      <c r="N79" s="247"/>
    </row>
    <row r="80" spans="2:17" ht="13.15" customHeight="1" x14ac:dyDescent="0.2">
      <c r="B80" s="247" t="s">
        <v>537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</row>
    <row r="81" spans="2:14" ht="13.15" customHeight="1" x14ac:dyDescent="0.2">
      <c r="B81" s="247" t="s">
        <v>538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</row>
    <row r="82" spans="2:14" ht="13.15" customHeight="1" x14ac:dyDescent="0.2">
      <c r="B82" s="247" t="s">
        <v>539</v>
      </c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</row>
    <row r="83" spans="2:14" ht="13.15" customHeight="1" x14ac:dyDescent="0.2">
      <c r="B83" s="247" t="s">
        <v>540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</row>
    <row r="84" spans="2:14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>
        <v>0</v>
      </c>
      <c r="L84" s="247"/>
      <c r="M84" s="247"/>
      <c r="N84" s="247"/>
    </row>
    <row r="85" spans="2:14" ht="13.15" customHeight="1" x14ac:dyDescent="0.2">
      <c r="B85" s="247" t="s">
        <v>541</v>
      </c>
      <c r="C85" s="247"/>
      <c r="D85" s="247"/>
      <c r="E85" s="247"/>
      <c r="F85" s="247"/>
      <c r="G85" s="247"/>
      <c r="H85" s="247"/>
      <c r="I85" s="247"/>
      <c r="J85" s="247"/>
      <c r="K85" s="247">
        <v>0</v>
      </c>
      <c r="L85" s="247"/>
      <c r="M85" s="247"/>
      <c r="N85" s="247"/>
    </row>
    <row r="86" spans="2:14" x14ac:dyDescent="0.2">
      <c r="B86" s="247"/>
      <c r="C86" s="247"/>
      <c r="D86" s="247" t="s">
        <v>542</v>
      </c>
      <c r="E86" s="247"/>
      <c r="F86" s="247"/>
      <c r="G86" s="247"/>
      <c r="H86" s="247"/>
      <c r="I86" s="247"/>
      <c r="J86" s="247"/>
      <c r="K86" s="247">
        <v>0</v>
      </c>
      <c r="L86" s="247"/>
      <c r="M86" s="247"/>
      <c r="N86" s="247"/>
    </row>
    <row r="87" spans="2:14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</row>
    <row r="88" spans="2:14" ht="13.15" customHeight="1" x14ac:dyDescent="0.2">
      <c r="B88" s="247" t="s">
        <v>543</v>
      </c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</row>
    <row r="89" spans="2:14" ht="13.15" customHeight="1" x14ac:dyDescent="0.2">
      <c r="B89" s="247" t="s">
        <v>544</v>
      </c>
      <c r="C89" s="247"/>
      <c r="D89" s="247"/>
      <c r="E89" s="247"/>
      <c r="F89" s="247"/>
      <c r="G89" s="247"/>
      <c r="H89" s="247"/>
      <c r="I89" s="247"/>
      <c r="J89" s="247"/>
      <c r="K89" s="247">
        <v>0</v>
      </c>
      <c r="L89" s="247"/>
      <c r="M89" s="247"/>
      <c r="N89" s="247"/>
    </row>
    <row r="90" spans="2:14" ht="13.15" customHeight="1" x14ac:dyDescent="0.2">
      <c r="B90" s="247" t="s">
        <v>545</v>
      </c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</row>
    <row r="91" spans="2:14" ht="13.15" customHeight="1" x14ac:dyDescent="0.2">
      <c r="B91" s="247" t="s">
        <v>546</v>
      </c>
      <c r="C91" s="247"/>
      <c r="D91" s="247"/>
      <c r="E91" s="247"/>
      <c r="F91" s="247"/>
      <c r="G91" s="247"/>
      <c r="H91" s="247"/>
      <c r="I91" s="247"/>
      <c r="J91" s="247"/>
      <c r="K91" s="247">
        <v>0</v>
      </c>
      <c r="L91" s="247"/>
      <c r="M91" s="247"/>
      <c r="N91" s="247"/>
    </row>
    <row r="92" spans="2:14" ht="13.15" customHeight="1" x14ac:dyDescent="0.2">
      <c r="B92" s="247" t="s">
        <v>547</v>
      </c>
      <c r="C92" s="247"/>
      <c r="D92" s="247"/>
      <c r="E92" s="247"/>
      <c r="F92" s="247"/>
      <c r="G92" s="247"/>
      <c r="H92" s="247"/>
      <c r="I92" s="247"/>
      <c r="J92" s="247"/>
      <c r="K92" s="247">
        <v>0</v>
      </c>
      <c r="L92" s="247"/>
      <c r="M92" s="247"/>
      <c r="N92" s="247"/>
    </row>
    <row r="93" spans="2:14" ht="13.15" customHeight="1" x14ac:dyDescent="0.2">
      <c r="B93" s="247" t="s">
        <v>548</v>
      </c>
      <c r="C93" s="247"/>
      <c r="D93" s="247"/>
      <c r="E93" s="247"/>
      <c r="F93" s="247"/>
      <c r="G93" s="247"/>
      <c r="H93" s="247"/>
      <c r="I93" s="247"/>
      <c r="J93" s="247"/>
      <c r="K93" s="247">
        <v>0</v>
      </c>
      <c r="L93" s="247"/>
      <c r="M93" s="247"/>
      <c r="N93" s="247"/>
    </row>
    <row r="94" spans="2:14" ht="13.15" customHeight="1" x14ac:dyDescent="0.2">
      <c r="B94" s="247" t="s">
        <v>549</v>
      </c>
      <c r="C94" s="247"/>
      <c r="D94" s="247"/>
      <c r="E94" s="247"/>
      <c r="F94" s="247"/>
      <c r="G94" s="247"/>
      <c r="H94" s="247"/>
      <c r="I94" s="247"/>
      <c r="J94" s="247"/>
      <c r="K94" s="247">
        <v>0</v>
      </c>
      <c r="L94" s="247"/>
      <c r="M94" s="247"/>
      <c r="N94" s="247"/>
    </row>
    <row r="95" spans="2:14" ht="13.15" customHeight="1" x14ac:dyDescent="0.2">
      <c r="B95" s="247" t="s">
        <v>550</v>
      </c>
      <c r="C95" s="247"/>
      <c r="D95" s="247"/>
      <c r="E95" s="247"/>
      <c r="F95" s="247"/>
      <c r="G95" s="247"/>
      <c r="H95" s="247"/>
      <c r="I95" s="247"/>
      <c r="J95" s="247"/>
      <c r="K95" s="247">
        <v>0</v>
      </c>
      <c r="L95" s="247"/>
      <c r="M95" s="247"/>
      <c r="N95" s="247"/>
    </row>
    <row r="96" spans="2:14" ht="13.15" customHeight="1" x14ac:dyDescent="0.2">
      <c r="B96" s="247" t="s">
        <v>551</v>
      </c>
      <c r="C96" s="247"/>
      <c r="D96" s="247"/>
      <c r="E96" s="247"/>
      <c r="F96" s="247"/>
      <c r="G96" s="247"/>
      <c r="H96" s="247"/>
      <c r="I96" s="247"/>
      <c r="J96" s="247"/>
      <c r="K96" s="247">
        <v>0</v>
      </c>
      <c r="L96" s="247"/>
      <c r="M96" s="247"/>
      <c r="N96" s="247"/>
    </row>
    <row r="97" spans="2:14" ht="13.15" customHeight="1" x14ac:dyDescent="0.2">
      <c r="B97" s="247" t="s">
        <v>552</v>
      </c>
      <c r="C97" s="247"/>
      <c r="D97" s="247"/>
      <c r="E97" s="247"/>
      <c r="F97" s="247"/>
      <c r="G97" s="247"/>
      <c r="H97" s="247"/>
      <c r="I97" s="247"/>
      <c r="J97" s="247"/>
      <c r="K97" s="247">
        <v>0</v>
      </c>
      <c r="L97" s="247"/>
      <c r="M97" s="247"/>
      <c r="N97" s="247"/>
    </row>
    <row r="98" spans="2:14" ht="13.15" customHeight="1" x14ac:dyDescent="0.2">
      <c r="B98" s="247" t="s">
        <v>553</v>
      </c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</row>
    <row r="99" spans="2:14" ht="13.15" customHeight="1" x14ac:dyDescent="0.2">
      <c r="B99" s="247" t="s">
        <v>568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</row>
    <row r="100" spans="2:14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>
        <v>0</v>
      </c>
      <c r="L100" s="247"/>
      <c r="M100" s="247"/>
      <c r="N100" s="247"/>
    </row>
    <row r="101" spans="2:14" ht="13.15" customHeight="1" x14ac:dyDescent="0.2">
      <c r="B101" s="247" t="s">
        <v>555</v>
      </c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</row>
    <row r="102" spans="2:14" x14ac:dyDescent="0.2">
      <c r="B102" s="247" t="s">
        <v>556</v>
      </c>
      <c r="C102" s="247"/>
      <c r="D102" s="247"/>
      <c r="E102" s="247"/>
      <c r="F102" s="247"/>
      <c r="G102" s="247"/>
      <c r="H102" s="247"/>
      <c r="I102" s="247"/>
      <c r="J102" s="247"/>
      <c r="K102" s="247">
        <v>0</v>
      </c>
      <c r="L102" s="247"/>
      <c r="M102" s="247"/>
      <c r="N102" s="247"/>
    </row>
    <row r="103" spans="2:14" ht="13.15" customHeight="1" x14ac:dyDescent="0.2">
      <c r="B103" s="247" t="s">
        <v>557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</row>
    <row r="104" spans="2:14" ht="13.15" customHeight="1" x14ac:dyDescent="0.2">
      <c r="B104" s="247" t="s">
        <v>558</v>
      </c>
      <c r="C104" s="247"/>
      <c r="D104" s="247"/>
      <c r="E104" s="247" t="s">
        <v>559</v>
      </c>
      <c r="F104" s="247"/>
      <c r="G104" s="247"/>
      <c r="H104" s="247"/>
      <c r="I104" s="247"/>
      <c r="J104" s="247"/>
      <c r="K104" s="247"/>
      <c r="L104" s="247"/>
      <c r="M104" s="247"/>
      <c r="N104" s="247"/>
    </row>
    <row r="105" spans="2:14" ht="13.15" customHeight="1" x14ac:dyDescent="0.2">
      <c r="B105" s="247" t="s">
        <v>560</v>
      </c>
      <c r="C105" s="247"/>
      <c r="D105" s="247"/>
      <c r="E105" s="247"/>
      <c r="F105" s="247"/>
      <c r="G105" s="247" t="s">
        <v>505</v>
      </c>
      <c r="H105" s="247"/>
      <c r="I105" s="247"/>
      <c r="J105" s="247"/>
      <c r="K105" s="247"/>
      <c r="L105" s="247"/>
      <c r="M105" s="247"/>
      <c r="N105" s="247"/>
    </row>
    <row r="106" spans="2:14" ht="13.15" customHeight="1" x14ac:dyDescent="0.2">
      <c r="B106" s="247"/>
      <c r="C106" s="247"/>
      <c r="D106" s="247"/>
      <c r="E106" s="247"/>
      <c r="F106" s="247"/>
      <c r="G106" s="247" t="s">
        <v>561</v>
      </c>
      <c r="H106" s="247"/>
      <c r="I106" s="247"/>
      <c r="J106" s="247"/>
      <c r="K106" s="247"/>
      <c r="L106" s="247"/>
      <c r="M106" s="247"/>
      <c r="N106" s="247"/>
    </row>
    <row r="107" spans="2:14" ht="13.15" customHeight="1" x14ac:dyDescent="0.2">
      <c r="B107" s="247" t="s">
        <v>562</v>
      </c>
      <c r="C107" s="247"/>
      <c r="D107" s="247"/>
      <c r="E107" s="247"/>
      <c r="F107" s="247"/>
      <c r="G107" s="247" t="s">
        <v>563</v>
      </c>
      <c r="H107" s="247"/>
      <c r="I107" s="247"/>
      <c r="J107" s="247" t="s">
        <v>564</v>
      </c>
      <c r="K107" s="247"/>
      <c r="L107" s="247"/>
      <c r="M107" s="247" t="s">
        <v>565</v>
      </c>
      <c r="N107" s="247"/>
    </row>
    <row r="108" spans="2:14" x14ac:dyDescent="0.2">
      <c r="B108" s="247" t="s">
        <v>566</v>
      </c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</row>
    <row r="109" spans="2:14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</row>
    <row r="110" spans="2:14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</row>
    <row r="111" spans="2:14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</row>
    <row r="112" spans="2:14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</row>
    <row r="113" spans="2:14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</row>
    <row r="114" spans="2:14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</row>
    <row r="115" spans="2:14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</row>
  </sheetData>
  <pageMargins left="0.7" right="0.7" top="0.75" bottom="0.75" header="0.3" footer="0.3"/>
  <pageSetup orientation="portrait" r:id="rId1"/>
  <ignoredErrors>
    <ignoredError sqref="Q8:Q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7"/>
  <sheetViews>
    <sheetView topLeftCell="A8" workbookViewId="0">
      <selection activeCell="C34" sqref="C34"/>
    </sheetView>
  </sheetViews>
  <sheetFormatPr defaultColWidth="30.7109375" defaultRowHeight="13.5" x14ac:dyDescent="0.25"/>
  <cols>
    <col min="1" max="1" width="50.7109375" style="1" customWidth="1"/>
    <col min="2" max="2" width="16.140625" style="3" customWidth="1"/>
    <col min="3" max="8" width="10" style="321" customWidth="1"/>
    <col min="9" max="9" width="30.28515625" style="2" customWidth="1"/>
    <col min="10" max="11" width="11.7109375" style="2" customWidth="1"/>
    <col min="12" max="25" width="30.7109375" style="2"/>
    <col min="26" max="16384" width="30.7109375" style="1"/>
  </cols>
  <sheetData>
    <row r="1" spans="1:9" x14ac:dyDescent="0.25">
      <c r="A1" s="393"/>
      <c r="B1" s="394"/>
      <c r="C1" s="394"/>
      <c r="D1" s="394"/>
      <c r="E1" s="394"/>
      <c r="F1" s="394"/>
      <c r="G1" s="394"/>
      <c r="H1" s="394"/>
      <c r="I1" s="394"/>
    </row>
    <row r="2" spans="1:9" x14ac:dyDescent="0.25">
      <c r="A2" s="394"/>
      <c r="B2" s="394"/>
      <c r="C2" s="394"/>
      <c r="D2" s="394"/>
      <c r="E2" s="394"/>
      <c r="F2" s="394"/>
      <c r="G2" s="394"/>
      <c r="H2" s="394"/>
      <c r="I2" s="394"/>
    </row>
    <row r="3" spans="1:9" x14ac:dyDescent="0.25">
      <c r="A3" s="394"/>
      <c r="B3" s="394"/>
      <c r="C3" s="394"/>
      <c r="D3" s="394"/>
      <c r="E3" s="394"/>
      <c r="F3" s="394"/>
      <c r="G3" s="394"/>
      <c r="H3" s="394"/>
      <c r="I3" s="394"/>
    </row>
    <row r="4" spans="1:9" x14ac:dyDescent="0.25">
      <c r="A4" s="394"/>
      <c r="B4" s="394"/>
      <c r="C4" s="394"/>
      <c r="D4" s="394"/>
      <c r="E4" s="394"/>
      <c r="F4" s="394"/>
      <c r="G4" s="394"/>
      <c r="H4" s="394"/>
      <c r="I4" s="394"/>
    </row>
    <row r="5" spans="1:9" x14ac:dyDescent="0.25">
      <c r="A5" s="394"/>
      <c r="B5" s="394"/>
      <c r="C5" s="394"/>
      <c r="D5" s="394"/>
      <c r="E5" s="394"/>
      <c r="F5" s="394"/>
      <c r="G5" s="394"/>
      <c r="H5" s="394"/>
      <c r="I5" s="394"/>
    </row>
    <row r="6" spans="1:9" x14ac:dyDescent="0.25">
      <c r="A6" s="10" t="s">
        <v>42</v>
      </c>
      <c r="B6" s="389" t="s">
        <v>8</v>
      </c>
      <c r="C6" s="390"/>
      <c r="D6" s="390"/>
      <c r="E6" s="390"/>
      <c r="F6" s="390"/>
      <c r="G6" s="390"/>
      <c r="H6" s="390"/>
      <c r="I6" s="390"/>
    </row>
    <row r="7" spans="1:9" x14ac:dyDescent="0.25">
      <c r="A7" s="10" t="s">
        <v>38</v>
      </c>
      <c r="B7" s="389" t="s">
        <v>39</v>
      </c>
      <c r="C7" s="390"/>
      <c r="D7" s="390"/>
      <c r="E7" s="390"/>
      <c r="F7" s="390"/>
      <c r="G7" s="390"/>
      <c r="H7" s="390"/>
      <c r="I7" s="390"/>
    </row>
    <row r="8" spans="1:9" x14ac:dyDescent="0.25">
      <c r="A8" s="10" t="s">
        <v>40</v>
      </c>
      <c r="B8" s="389" t="s">
        <v>45</v>
      </c>
      <c r="C8" s="390"/>
      <c r="D8" s="390"/>
      <c r="E8" s="390"/>
      <c r="F8" s="390"/>
      <c r="G8" s="390"/>
      <c r="H8" s="390"/>
      <c r="I8" s="390"/>
    </row>
    <row r="9" spans="1:9" x14ac:dyDescent="0.25">
      <c r="A9" s="389" t="s">
        <v>43</v>
      </c>
      <c r="B9" s="390"/>
      <c r="C9" s="390"/>
      <c r="D9" s="390"/>
      <c r="E9" s="390"/>
      <c r="F9" s="390"/>
      <c r="G9" s="390"/>
      <c r="H9" s="390"/>
      <c r="I9" s="390"/>
    </row>
    <row r="10" spans="1:9" x14ac:dyDescent="0.25">
      <c r="A10" s="389" t="s">
        <v>41</v>
      </c>
      <c r="B10" s="390"/>
      <c r="C10" s="390"/>
      <c r="D10" s="390"/>
      <c r="E10" s="390"/>
      <c r="F10" s="390"/>
      <c r="G10" s="390"/>
      <c r="H10" s="390"/>
      <c r="I10" s="390"/>
    </row>
    <row r="11" spans="1:9" x14ac:dyDescent="0.25">
      <c r="A11" s="10" t="s">
        <v>44</v>
      </c>
      <c r="B11" s="389" t="s">
        <v>46</v>
      </c>
      <c r="C11" s="390"/>
      <c r="D11" s="390"/>
      <c r="E11" s="390"/>
      <c r="F11" s="390"/>
      <c r="G11" s="390"/>
      <c r="H11" s="390"/>
      <c r="I11" s="390"/>
    </row>
    <row r="12" spans="1:9" x14ac:dyDescent="0.25">
      <c r="A12" s="391" t="s">
        <v>593</v>
      </c>
      <c r="B12" s="392"/>
      <c r="C12" s="392"/>
      <c r="D12" s="392"/>
      <c r="E12" s="392"/>
      <c r="F12" s="392"/>
      <c r="G12" s="392"/>
      <c r="H12" s="392"/>
      <c r="I12" s="392"/>
    </row>
    <row r="13" spans="1:9" ht="19.5" thickBot="1" x14ac:dyDescent="0.35">
      <c r="A13" s="11" t="s">
        <v>34</v>
      </c>
      <c r="B13" s="11"/>
      <c r="C13" s="312"/>
      <c r="D13" s="312"/>
      <c r="E13" s="312"/>
      <c r="F13" s="312"/>
      <c r="G13" s="312"/>
      <c r="H13" s="312"/>
      <c r="I13" s="11"/>
    </row>
    <row r="14" spans="1:9" ht="15.75" thickBot="1" x14ac:dyDescent="0.35">
      <c r="A14" s="23" t="s">
        <v>11</v>
      </c>
      <c r="B14" s="263"/>
      <c r="C14" s="313"/>
      <c r="D14" s="313"/>
      <c r="E14" s="313"/>
      <c r="F14" s="313"/>
      <c r="G14" s="313"/>
      <c r="H14" s="345"/>
      <c r="I14" s="12"/>
    </row>
    <row r="15" spans="1:9" ht="18.75" customHeight="1" x14ac:dyDescent="0.3">
      <c r="A15" s="13"/>
      <c r="B15" s="13" t="s">
        <v>567</v>
      </c>
      <c r="C15" s="314" t="s">
        <v>592</v>
      </c>
      <c r="D15" s="314" t="s">
        <v>594</v>
      </c>
      <c r="E15" s="314" t="s">
        <v>595</v>
      </c>
      <c r="F15" s="314" t="s">
        <v>596</v>
      </c>
      <c r="G15" s="314" t="s">
        <v>597</v>
      </c>
      <c r="H15" s="314" t="s">
        <v>598</v>
      </c>
      <c r="I15" s="14" t="s">
        <v>0</v>
      </c>
    </row>
    <row r="16" spans="1:9" ht="15" x14ac:dyDescent="0.3">
      <c r="A16" s="21" t="s">
        <v>1</v>
      </c>
      <c r="B16" s="21" t="s">
        <v>2</v>
      </c>
      <c r="C16" s="325"/>
      <c r="D16" s="325"/>
      <c r="E16" s="325"/>
      <c r="F16" s="325"/>
      <c r="G16" s="325"/>
      <c r="H16" s="346"/>
      <c r="I16" s="350"/>
    </row>
    <row r="17" spans="1:9" s="2" customFormat="1" x14ac:dyDescent="0.25">
      <c r="A17" s="7" t="s">
        <v>3</v>
      </c>
      <c r="B17" s="22"/>
      <c r="C17" s="315"/>
      <c r="D17" s="315"/>
      <c r="E17" s="315"/>
      <c r="F17" s="315"/>
      <c r="G17" s="315"/>
      <c r="H17" s="315"/>
      <c r="I17" s="351"/>
    </row>
    <row r="18" spans="1:9" x14ac:dyDescent="0.25">
      <c r="A18" s="7" t="s">
        <v>9</v>
      </c>
      <c r="B18" s="15">
        <f>SUM(C18:H18)</f>
        <v>0</v>
      </c>
      <c r="C18" s="316">
        <f>'Budget-FIT'!Q21</f>
        <v>0</v>
      </c>
      <c r="D18" s="316">
        <f>'Budget-FIT'!R21</f>
        <v>0</v>
      </c>
      <c r="E18" s="316">
        <f>'Budget-FIT'!S21</f>
        <v>0</v>
      </c>
      <c r="F18" s="316">
        <f>'Budget-FIT'!T21</f>
        <v>0</v>
      </c>
      <c r="G18" s="316">
        <f>'Budget-FIT'!U21</f>
        <v>0</v>
      </c>
      <c r="H18" s="347">
        <f>'Budget-FIT'!V21</f>
        <v>0</v>
      </c>
      <c r="I18" s="352"/>
    </row>
    <row r="19" spans="1:9" x14ac:dyDescent="0.25">
      <c r="A19" s="7" t="s">
        <v>10</v>
      </c>
      <c r="B19" s="15">
        <f t="shared" ref="B19:B40" si="0">SUM(C19:H19)</f>
        <v>0</v>
      </c>
      <c r="C19" s="316">
        <f>'Budget-FIT'!Q29+'Budget-FIT'!Q34+'Budget-FIT'!Q43+'Budget-FIT'!Q51+'Budget-FIT'!Q58</f>
        <v>0</v>
      </c>
      <c r="D19" s="316">
        <f>'Budget-FIT'!R29+'Budget-FIT'!R34+'Budget-FIT'!R43+'Budget-FIT'!R51+'Budget-FIT'!R58</f>
        <v>0</v>
      </c>
      <c r="E19" s="316">
        <f>'Budget-FIT'!S29+'Budget-FIT'!S34+'Budget-FIT'!S43+'Budget-FIT'!S51+'Budget-FIT'!S58</f>
        <v>0</v>
      </c>
      <c r="F19" s="316">
        <f>'Budget-FIT'!T29+'Budget-FIT'!T34+'Budget-FIT'!T43+'Budget-FIT'!T51+'Budget-FIT'!T58</f>
        <v>0</v>
      </c>
      <c r="G19" s="316">
        <f>'Budget-FIT'!U29+'Budget-FIT'!U34+'Budget-FIT'!U43+'Budget-FIT'!U51+'Budget-FIT'!U58</f>
        <v>0</v>
      </c>
      <c r="H19" s="347">
        <f>'Budget-FIT'!V29+'Budget-FIT'!V34+'Budget-FIT'!V43+'Budget-FIT'!V51+'Budget-FIT'!V58</f>
        <v>0</v>
      </c>
      <c r="I19" s="352"/>
    </row>
    <row r="20" spans="1:9" x14ac:dyDescent="0.25">
      <c r="A20" s="7"/>
      <c r="B20" s="15"/>
      <c r="C20" s="317"/>
      <c r="D20" s="317"/>
      <c r="E20" s="317"/>
      <c r="F20" s="317"/>
      <c r="G20" s="317"/>
      <c r="H20" s="317"/>
      <c r="I20" s="353"/>
    </row>
    <row r="21" spans="1:9" x14ac:dyDescent="0.25">
      <c r="A21" s="7" t="s">
        <v>21</v>
      </c>
      <c r="B21" s="15">
        <f t="shared" si="0"/>
        <v>0</v>
      </c>
      <c r="C21" s="316">
        <f>'Budget-FIT'!Q22+'Budget-FIT'!Q30+'Budget-FIT'!Q35+'Budget-FIT'!Q44+'Budget-FIT'!Q52+'Budget-FIT'!Q59+'Budget-FIT'!Q119</f>
        <v>0</v>
      </c>
      <c r="D21" s="316">
        <f>'Budget-FIT'!R22+'Budget-FIT'!R30+'Budget-FIT'!R35+'Budget-FIT'!R44+'Budget-FIT'!R52+'Budget-FIT'!R59+'Budget-FIT'!R119</f>
        <v>0</v>
      </c>
      <c r="E21" s="316">
        <f>'Budget-FIT'!S22+'Budget-FIT'!S30+'Budget-FIT'!S35+'Budget-FIT'!S44+'Budget-FIT'!S52+'Budget-FIT'!S59+'Budget-FIT'!S119</f>
        <v>0</v>
      </c>
      <c r="F21" s="316">
        <f>'Budget-FIT'!T22+'Budget-FIT'!T30+'Budget-FIT'!T35+'Budget-FIT'!T44+'Budget-FIT'!T52+'Budget-FIT'!T59+'Budget-FIT'!T119</f>
        <v>0</v>
      </c>
      <c r="G21" s="316">
        <f>'Budget-FIT'!U22+'Budget-FIT'!U30+'Budget-FIT'!U35+'Budget-FIT'!U44+'Budget-FIT'!U52+'Budget-FIT'!U59+'Budget-FIT'!U119</f>
        <v>0</v>
      </c>
      <c r="H21" s="316">
        <f>'Budget-FIT'!V22+'Budget-FIT'!V30+'Budget-FIT'!V35+'Budget-FIT'!V44+'Budget-FIT'!V52+'Budget-FIT'!V59+'Budget-FIT'!V119</f>
        <v>0</v>
      </c>
      <c r="I21" s="352"/>
    </row>
    <row r="22" spans="1:9" x14ac:dyDescent="0.25">
      <c r="A22" s="7" t="s">
        <v>12</v>
      </c>
      <c r="B22" s="15">
        <f t="shared" si="0"/>
        <v>0</v>
      </c>
      <c r="C22" s="316">
        <f>'Budget-FIT'!Q72</f>
        <v>0</v>
      </c>
      <c r="D22" s="316">
        <f>'Budget-FIT'!R72</f>
        <v>0</v>
      </c>
      <c r="E22" s="316">
        <f>'Budget-FIT'!S72</f>
        <v>0</v>
      </c>
      <c r="F22" s="316">
        <f>'Budget-FIT'!T72</f>
        <v>0</v>
      </c>
      <c r="G22" s="316">
        <f>'Budget-FIT'!U72</f>
        <v>0</v>
      </c>
      <c r="H22" s="347">
        <f>'Budget-FIT'!V72</f>
        <v>0</v>
      </c>
      <c r="I22" s="352"/>
    </row>
    <row r="23" spans="1:9" x14ac:dyDescent="0.25">
      <c r="A23" s="7" t="s">
        <v>13</v>
      </c>
      <c r="B23" s="15">
        <f t="shared" si="0"/>
        <v>0</v>
      </c>
      <c r="C23" s="316">
        <f>'Budget-FIT'!Q73</f>
        <v>0</v>
      </c>
      <c r="D23" s="316">
        <f>'Budget-FIT'!R73</f>
        <v>0</v>
      </c>
      <c r="E23" s="316">
        <f>'Budget-FIT'!S73</f>
        <v>0</v>
      </c>
      <c r="F23" s="316">
        <f>'Budget-FIT'!T73</f>
        <v>0</v>
      </c>
      <c r="G23" s="316">
        <f>'Budget-FIT'!U73</f>
        <v>0</v>
      </c>
      <c r="H23" s="347">
        <f>'Budget-FIT'!V73</f>
        <v>0</v>
      </c>
      <c r="I23" s="352"/>
    </row>
    <row r="24" spans="1:9" x14ac:dyDescent="0.25">
      <c r="A24" s="7" t="s">
        <v>14</v>
      </c>
      <c r="B24" s="15">
        <f t="shared" si="0"/>
        <v>0</v>
      </c>
      <c r="C24" s="316">
        <f>'Budget-FIT'!Q91</f>
        <v>0</v>
      </c>
      <c r="D24" s="316">
        <f>'Budget-FIT'!R91</f>
        <v>0</v>
      </c>
      <c r="E24" s="316">
        <f>'Budget-FIT'!S91</f>
        <v>0</v>
      </c>
      <c r="F24" s="316">
        <f>'Budget-FIT'!T91</f>
        <v>0</v>
      </c>
      <c r="G24" s="316">
        <f>'Budget-FIT'!U91</f>
        <v>0</v>
      </c>
      <c r="H24" s="347">
        <f>'Budget-FIT'!V91</f>
        <v>0</v>
      </c>
      <c r="I24" s="354" t="s">
        <v>0</v>
      </c>
    </row>
    <row r="25" spans="1:9" x14ac:dyDescent="0.25">
      <c r="A25" s="7" t="s">
        <v>15</v>
      </c>
      <c r="B25" s="15">
        <f t="shared" si="0"/>
        <v>0</v>
      </c>
      <c r="C25" s="316">
        <f>SUM('Budget-FIT'!Q66:Q69)</f>
        <v>0</v>
      </c>
      <c r="D25" s="316">
        <f>SUM('Budget-FIT'!R66:R69)</f>
        <v>0</v>
      </c>
      <c r="E25" s="316">
        <f>SUM('Budget-FIT'!S66:S69)</f>
        <v>0</v>
      </c>
      <c r="F25" s="316">
        <f>SUM('Budget-FIT'!T66:T69)</f>
        <v>0</v>
      </c>
      <c r="G25" s="316">
        <f>SUM('Budget-FIT'!U66:U69)</f>
        <v>0</v>
      </c>
      <c r="H25" s="347">
        <f>SUM('Budget-FIT'!V66:V69)</f>
        <v>0</v>
      </c>
      <c r="I25" s="354"/>
    </row>
    <row r="26" spans="1:9" x14ac:dyDescent="0.25">
      <c r="A26" s="7" t="s">
        <v>17</v>
      </c>
      <c r="B26" s="15">
        <f t="shared" si="0"/>
        <v>0</v>
      </c>
      <c r="C26" s="316">
        <f>'Budget-FIT'!Q92</f>
        <v>0</v>
      </c>
      <c r="D26" s="316">
        <f>'Budget-FIT'!R92</f>
        <v>0</v>
      </c>
      <c r="E26" s="316">
        <f>'Budget-FIT'!S92</f>
        <v>0</v>
      </c>
      <c r="F26" s="316">
        <f>'Budget-FIT'!T92</f>
        <v>0</v>
      </c>
      <c r="G26" s="316">
        <f>'Budget-FIT'!U92</f>
        <v>0</v>
      </c>
      <c r="H26" s="347">
        <f>'Budget-FIT'!V92</f>
        <v>0</v>
      </c>
      <c r="I26" s="354"/>
    </row>
    <row r="27" spans="1:9" x14ac:dyDescent="0.25">
      <c r="A27" s="7" t="s">
        <v>18</v>
      </c>
      <c r="B27" s="15">
        <f t="shared" si="0"/>
        <v>0</v>
      </c>
      <c r="C27" s="316">
        <f>'Budget-FIT'!Q93</f>
        <v>0</v>
      </c>
      <c r="D27" s="316">
        <f>'Budget-FIT'!R93</f>
        <v>0</v>
      </c>
      <c r="E27" s="316">
        <f>'Budget-FIT'!S93</f>
        <v>0</v>
      </c>
      <c r="F27" s="316">
        <f>'Budget-FIT'!T93</f>
        <v>0</v>
      </c>
      <c r="G27" s="316">
        <f>'Budget-FIT'!U93</f>
        <v>0</v>
      </c>
      <c r="H27" s="347">
        <f>'Budget-FIT'!V93</f>
        <v>0</v>
      </c>
      <c r="I27" s="354"/>
    </row>
    <row r="28" spans="1:9" x14ac:dyDescent="0.25">
      <c r="A28" s="7" t="s">
        <v>19</v>
      </c>
      <c r="B28" s="15">
        <f t="shared" si="0"/>
        <v>0</v>
      </c>
      <c r="C28" s="316">
        <f>'Budget-FIT'!Q94</f>
        <v>0</v>
      </c>
      <c r="D28" s="316">
        <f>'Budget-FIT'!R94</f>
        <v>0</v>
      </c>
      <c r="E28" s="316">
        <f>'Budget-FIT'!S94</f>
        <v>0</v>
      </c>
      <c r="F28" s="316">
        <f>'Budget-FIT'!T94</f>
        <v>0</v>
      </c>
      <c r="G28" s="316">
        <f>'Budget-FIT'!U94</f>
        <v>0</v>
      </c>
      <c r="H28" s="347">
        <f>'Budget-FIT'!V94</f>
        <v>0</v>
      </c>
      <c r="I28" s="354" t="s">
        <v>0</v>
      </c>
    </row>
    <row r="29" spans="1:9" x14ac:dyDescent="0.25">
      <c r="A29" s="7" t="s">
        <v>23</v>
      </c>
      <c r="B29" s="15">
        <f t="shared" si="0"/>
        <v>0</v>
      </c>
      <c r="C29" s="316">
        <f>'Budget-FIT'!Q95</f>
        <v>0</v>
      </c>
      <c r="D29" s="316">
        <f>'Budget-FIT'!R95</f>
        <v>0</v>
      </c>
      <c r="E29" s="316">
        <f>'Budget-FIT'!S95</f>
        <v>0</v>
      </c>
      <c r="F29" s="316">
        <f>'Budget-FIT'!T95</f>
        <v>0</v>
      </c>
      <c r="G29" s="316">
        <f>'Budget-FIT'!U95</f>
        <v>0</v>
      </c>
      <c r="H29" s="347">
        <f>'Budget-FIT'!V95</f>
        <v>0</v>
      </c>
      <c r="I29" s="354" t="s">
        <v>0</v>
      </c>
    </row>
    <row r="30" spans="1:9" x14ac:dyDescent="0.25">
      <c r="A30" s="7" t="s">
        <v>24</v>
      </c>
      <c r="B30" s="15">
        <f t="shared" si="0"/>
        <v>0</v>
      </c>
      <c r="C30" s="316">
        <f>'Budget-FIT'!Q96</f>
        <v>0</v>
      </c>
      <c r="D30" s="316">
        <f>'Budget-FIT'!R96</f>
        <v>0</v>
      </c>
      <c r="E30" s="316">
        <f>'Budget-FIT'!S96</f>
        <v>0</v>
      </c>
      <c r="F30" s="316">
        <f>'Budget-FIT'!T96</f>
        <v>0</v>
      </c>
      <c r="G30" s="316">
        <f>'Budget-FIT'!U96</f>
        <v>0</v>
      </c>
      <c r="H30" s="347">
        <f>'Budget-FIT'!V96</f>
        <v>0</v>
      </c>
      <c r="I30" s="354"/>
    </row>
    <row r="31" spans="1:9" x14ac:dyDescent="0.25">
      <c r="A31" s="7" t="s">
        <v>25</v>
      </c>
      <c r="B31" s="15">
        <f t="shared" si="0"/>
        <v>0</v>
      </c>
      <c r="C31" s="316">
        <f>'Budget-FIT'!Q116</f>
        <v>0</v>
      </c>
      <c r="D31" s="316">
        <f>'Budget-FIT'!R116</f>
        <v>0</v>
      </c>
      <c r="E31" s="316">
        <f>'Budget-FIT'!S116</f>
        <v>0</v>
      </c>
      <c r="F31" s="316">
        <f>'Budget-FIT'!T116</f>
        <v>0</v>
      </c>
      <c r="G31" s="316">
        <f>'Budget-FIT'!U116</f>
        <v>0</v>
      </c>
      <c r="H31" s="347">
        <f>'Budget-FIT'!V116</f>
        <v>0</v>
      </c>
      <c r="I31" s="354"/>
    </row>
    <row r="32" spans="1:9" x14ac:dyDescent="0.25">
      <c r="A32" s="7" t="s">
        <v>26</v>
      </c>
      <c r="B32" s="15">
        <f t="shared" si="0"/>
        <v>0</v>
      </c>
      <c r="C32" s="316">
        <f>'Budget-FIT'!E110</f>
        <v>0</v>
      </c>
      <c r="D32" s="316">
        <f>'Budget-FIT'!F110</f>
        <v>0</v>
      </c>
      <c r="E32" s="316">
        <f>'Budget-FIT'!G110</f>
        <v>0</v>
      </c>
      <c r="F32" s="316">
        <f>'Budget-FIT'!H110</f>
        <v>0</v>
      </c>
      <c r="G32" s="316">
        <f>'Budget-FIT'!I110</f>
        <v>0</v>
      </c>
      <c r="H32" s="347">
        <f>'Budget-FIT'!J110</f>
        <v>0</v>
      </c>
      <c r="I32" s="354"/>
    </row>
    <row r="33" spans="1:25" x14ac:dyDescent="0.25">
      <c r="A33" s="7" t="s">
        <v>28</v>
      </c>
      <c r="B33" s="15">
        <f t="shared" si="0"/>
        <v>0</v>
      </c>
      <c r="C33" s="316">
        <f>'Budget-FIT'!Q88</f>
        <v>0</v>
      </c>
      <c r="D33" s="316">
        <f>'Budget-FIT'!R88</f>
        <v>0</v>
      </c>
      <c r="E33" s="316">
        <f>'Budget-FIT'!S88</f>
        <v>0</v>
      </c>
      <c r="F33" s="316">
        <f>'Budget-FIT'!T88</f>
        <v>0</v>
      </c>
      <c r="G33" s="316">
        <f>'Budget-FIT'!U88</f>
        <v>0</v>
      </c>
      <c r="H33" s="347">
        <f>'Budget-FIT'!V88</f>
        <v>0</v>
      </c>
      <c r="I33" s="354" t="s">
        <v>0</v>
      </c>
    </row>
    <row r="34" spans="1:25" x14ac:dyDescent="0.25">
      <c r="A34" s="7" t="s">
        <v>29</v>
      </c>
      <c r="B34" s="15">
        <f t="shared" si="0"/>
        <v>0</v>
      </c>
      <c r="C34" s="316">
        <f>'Budget-FIT'!Q97+'Budget-FIT'!Q98+'Budget-FIT'!Q77+'Budget-FIT'!Q85</f>
        <v>0</v>
      </c>
      <c r="D34" s="316">
        <f>'Budget-FIT'!R97+'Budget-FIT'!R98+'Budget-FIT'!R77+'Budget-FIT'!R85</f>
        <v>0</v>
      </c>
      <c r="E34" s="316">
        <f>'Budget-FIT'!S97+'Budget-FIT'!S98+'Budget-FIT'!S77+'Budget-FIT'!S85</f>
        <v>0</v>
      </c>
      <c r="F34" s="316">
        <f>'Budget-FIT'!T97+'Budget-FIT'!T98+'Budget-FIT'!T77+'Budget-FIT'!T85</f>
        <v>0</v>
      </c>
      <c r="G34" s="316">
        <f>'Budget-FIT'!U97+'Budget-FIT'!U98+'Budget-FIT'!U77+'Budget-FIT'!U85</f>
        <v>0</v>
      </c>
      <c r="H34" s="316">
        <f>'Budget-FIT'!V97+'Budget-FIT'!V98+'Budget-FIT'!V77+'Budget-FIT'!V85</f>
        <v>0</v>
      </c>
      <c r="I34" s="354" t="s">
        <v>0</v>
      </c>
    </row>
    <row r="35" spans="1:25" x14ac:dyDescent="0.25">
      <c r="A35" s="7" t="s">
        <v>20</v>
      </c>
      <c r="B35" s="15">
        <f t="shared" si="0"/>
        <v>0</v>
      </c>
      <c r="C35" s="316">
        <f>SUM('Budget-FIT'!Q101:Q105)</f>
        <v>0</v>
      </c>
      <c r="D35" s="316">
        <f>SUM('Budget-FIT'!R101:R105)</f>
        <v>0</v>
      </c>
      <c r="E35" s="316">
        <f>SUM('Budget-FIT'!S101:S105)</f>
        <v>0</v>
      </c>
      <c r="F35" s="316">
        <f>SUM('Budget-FIT'!T101:T105)</f>
        <v>0</v>
      </c>
      <c r="G35" s="316">
        <f>SUM('Budget-FIT'!U101:U105)</f>
        <v>0</v>
      </c>
      <c r="H35" s="347">
        <f>SUM('Budget-FIT'!V101:V105)</f>
        <v>0</v>
      </c>
      <c r="I35" s="354" t="s">
        <v>0</v>
      </c>
    </row>
    <row r="36" spans="1:25" ht="15" x14ac:dyDescent="0.3">
      <c r="A36" s="5" t="s">
        <v>33</v>
      </c>
      <c r="B36" s="360"/>
      <c r="C36" s="360"/>
      <c r="D36" s="360"/>
      <c r="E36" s="360"/>
      <c r="F36" s="360"/>
      <c r="G36" s="360"/>
      <c r="H36" s="360"/>
      <c r="I36" s="354"/>
    </row>
    <row r="37" spans="1:25" x14ac:dyDescent="0.25">
      <c r="A37" s="7" t="s">
        <v>30</v>
      </c>
      <c r="B37" s="15">
        <f>SUM(C37:H37)</f>
        <v>0</v>
      </c>
      <c r="C37" s="316">
        <f>'Budget-FIT'!Q78</f>
        <v>0</v>
      </c>
      <c r="D37" s="316">
        <f>'Budget-FIT'!R78</f>
        <v>0</v>
      </c>
      <c r="E37" s="316">
        <f>'Budget-FIT'!S78</f>
        <v>0</v>
      </c>
      <c r="F37" s="316">
        <f>'Budget-FIT'!T78</f>
        <v>0</v>
      </c>
      <c r="G37" s="316">
        <f>'Budget-FIT'!U78</f>
        <v>0</v>
      </c>
      <c r="H37" s="347">
        <f>'Budget-FIT'!V78</f>
        <v>0</v>
      </c>
      <c r="I37" s="354" t="s">
        <v>0</v>
      </c>
    </row>
    <row r="38" spans="1:25" x14ac:dyDescent="0.25">
      <c r="A38" s="7" t="s">
        <v>31</v>
      </c>
      <c r="B38" s="15">
        <f t="shared" si="0"/>
        <v>0</v>
      </c>
      <c r="C38" s="316">
        <f>'Budget-FIT'!E111</f>
        <v>0</v>
      </c>
      <c r="D38" s="316">
        <f>'Budget-FIT'!F111</f>
        <v>0</v>
      </c>
      <c r="E38" s="316">
        <f>'Budget-FIT'!G111</f>
        <v>0</v>
      </c>
      <c r="F38" s="316">
        <f>'Budget-FIT'!H111</f>
        <v>0</v>
      </c>
      <c r="G38" s="316">
        <f>'Budget-FIT'!I111</f>
        <v>0</v>
      </c>
      <c r="H38" s="347">
        <f>'Budget-FIT'!J111</f>
        <v>0</v>
      </c>
      <c r="I38" s="354"/>
    </row>
    <row r="39" spans="1:25" x14ac:dyDescent="0.25">
      <c r="A39" s="7" t="s">
        <v>27</v>
      </c>
      <c r="B39" s="15">
        <f t="shared" si="0"/>
        <v>0</v>
      </c>
      <c r="C39" s="316">
        <f>'Budget-FIT'!Q81+'Budget-FIT'!Q82+'Budget-FIT'!Q83</f>
        <v>0</v>
      </c>
      <c r="D39" s="316">
        <f>'Budget-FIT'!R81+'Budget-FIT'!R82+'Budget-FIT'!R83</f>
        <v>0</v>
      </c>
      <c r="E39" s="316">
        <f>'Budget-FIT'!S81+'Budget-FIT'!S82+'Budget-FIT'!S83</f>
        <v>0</v>
      </c>
      <c r="F39" s="316">
        <f>'Budget-FIT'!T81+'Budget-FIT'!T82+'Budget-FIT'!T83</f>
        <v>0</v>
      </c>
      <c r="G39" s="316">
        <f>'Budget-FIT'!U81+'Budget-FIT'!U82+'Budget-FIT'!U83</f>
        <v>0</v>
      </c>
      <c r="H39" s="347">
        <f>'Budget-FIT'!V81+'Budget-FIT'!V82+'Budget-FIT'!V83</f>
        <v>0</v>
      </c>
      <c r="I39" s="354" t="s">
        <v>0</v>
      </c>
    </row>
    <row r="40" spans="1:25" x14ac:dyDescent="0.25">
      <c r="A40" s="7" t="s">
        <v>32</v>
      </c>
      <c r="B40" s="15">
        <f t="shared" si="0"/>
        <v>0</v>
      </c>
      <c r="C40" s="316">
        <f>SUM('Budget-FIT'!Q108:Q112)</f>
        <v>0</v>
      </c>
      <c r="D40" s="316">
        <f>SUM('Budget-FIT'!R108:R112)</f>
        <v>0</v>
      </c>
      <c r="E40" s="316">
        <f>SUM('Budget-FIT'!S108:S112)</f>
        <v>0</v>
      </c>
      <c r="F40" s="316">
        <f>SUM('Budget-FIT'!T108:T112)</f>
        <v>0</v>
      </c>
      <c r="G40" s="316">
        <f>SUM('Budget-FIT'!U108:U112)</f>
        <v>0</v>
      </c>
      <c r="H40" s="347">
        <f>SUM('Budget-FIT'!V108:V112)</f>
        <v>0</v>
      </c>
      <c r="I40" s="354"/>
    </row>
    <row r="41" spans="1:25" s="2" customFormat="1" x14ac:dyDescent="0.25">
      <c r="A41" s="13"/>
      <c r="B41" s="354"/>
      <c r="C41" s="354"/>
      <c r="D41" s="354"/>
      <c r="E41" s="354"/>
      <c r="F41" s="354"/>
      <c r="G41" s="354"/>
      <c r="H41" s="354"/>
      <c r="I41" s="354"/>
      <c r="J41" s="355"/>
      <c r="K41" s="355"/>
    </row>
    <row r="42" spans="1:25" ht="15" x14ac:dyDescent="0.3">
      <c r="A42" s="5" t="s">
        <v>4</v>
      </c>
      <c r="B42" s="6">
        <f>SUM(C42:H42)</f>
        <v>0</v>
      </c>
      <c r="C42" s="316">
        <f>'Budget-FIT'!Q6+'Budget-FIT'!Q7</f>
        <v>0</v>
      </c>
      <c r="D42" s="316">
        <f>'Budget-FIT'!R6+'Budget-FIT'!R7</f>
        <v>0</v>
      </c>
      <c r="E42" s="316">
        <f>'Budget-FIT'!S6+'Budget-FIT'!S7</f>
        <v>0</v>
      </c>
      <c r="F42" s="316">
        <f>'Budget-FIT'!T6+'Budget-FIT'!T7</f>
        <v>0</v>
      </c>
      <c r="G42" s="316">
        <f>'Budget-FIT'!U6+'Budget-FIT'!U7</f>
        <v>0</v>
      </c>
      <c r="H42" s="316">
        <f>'Budget-FIT'!V6+'Budget-FIT'!V7</f>
        <v>0</v>
      </c>
      <c r="I42" s="356"/>
      <c r="M42" s="2">
        <v>67512</v>
      </c>
    </row>
    <row r="43" spans="1:25" s="365" customFormat="1" x14ac:dyDescent="0.25">
      <c r="A43" s="361" t="s">
        <v>665</v>
      </c>
      <c r="B43" s="362">
        <f>SUM(C43:H43)</f>
        <v>0</v>
      </c>
      <c r="C43" s="363">
        <f>'Budget-FIT'!Q6</f>
        <v>0</v>
      </c>
      <c r="D43" s="363">
        <f>'Budget-FIT'!R6</f>
        <v>0</v>
      </c>
      <c r="E43" s="363">
        <f>'Budget-FIT'!S6</f>
        <v>0</v>
      </c>
      <c r="F43" s="363">
        <f>'Budget-FIT'!T6</f>
        <v>0</v>
      </c>
      <c r="G43" s="363">
        <f>'Budget-FIT'!U6</f>
        <v>0</v>
      </c>
      <c r="H43" s="363">
        <f>'Budget-FIT'!V6</f>
        <v>0</v>
      </c>
      <c r="I43" s="356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</row>
    <row r="44" spans="1:25" ht="15" x14ac:dyDescent="0.3">
      <c r="A44" s="5" t="s">
        <v>5</v>
      </c>
      <c r="B44" s="6">
        <f>SUM(C44:H44)</f>
        <v>0</v>
      </c>
      <c r="C44" s="316">
        <f>'Budget-FIT'!Q8</f>
        <v>0</v>
      </c>
      <c r="D44" s="316">
        <f>'Budget-FIT'!R8</f>
        <v>0</v>
      </c>
      <c r="E44" s="316">
        <f>'Budget-FIT'!S8</f>
        <v>0</v>
      </c>
      <c r="F44" s="316">
        <f>'Budget-FIT'!T8</f>
        <v>0</v>
      </c>
      <c r="G44" s="316">
        <f>'Budget-FIT'!U8</f>
        <v>0</v>
      </c>
      <c r="H44" s="316">
        <f>'Budget-FIT'!V8</f>
        <v>0</v>
      </c>
      <c r="I44" s="356"/>
    </row>
    <row r="45" spans="1:25" s="340" customFormat="1" x14ac:dyDescent="0.25">
      <c r="A45" s="338"/>
      <c r="B45" s="339" t="s">
        <v>600</v>
      </c>
      <c r="C45" s="341">
        <f>'Budget-Output-Worksheet'!G4</f>
        <v>0.54</v>
      </c>
      <c r="D45" s="341">
        <f>'Budget-Output-Worksheet'!H4</f>
        <v>0.54</v>
      </c>
      <c r="E45" s="341">
        <f>'Budget-Output-Worksheet'!I4</f>
        <v>0.54</v>
      </c>
      <c r="F45" s="341">
        <f>'Budget-Output-Worksheet'!J4</f>
        <v>0.54</v>
      </c>
      <c r="G45" s="341">
        <f>'Budget-Output-Worksheet'!K4</f>
        <v>0.54</v>
      </c>
      <c r="H45" s="348">
        <f>'Budget-Output-Worksheet'!L4</f>
        <v>0.54</v>
      </c>
      <c r="I45" s="357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</row>
    <row r="46" spans="1:25" ht="15.75" thickBot="1" x14ac:dyDescent="0.35">
      <c r="A46" s="8" t="s">
        <v>6</v>
      </c>
      <c r="B46" s="9">
        <f t="shared" ref="B46:H46" si="1">B42+B44</f>
        <v>0</v>
      </c>
      <c r="C46" s="318">
        <f t="shared" si="1"/>
        <v>0</v>
      </c>
      <c r="D46" s="318">
        <f t="shared" si="1"/>
        <v>0</v>
      </c>
      <c r="E46" s="318">
        <f t="shared" si="1"/>
        <v>0</v>
      </c>
      <c r="F46" s="318">
        <f t="shared" si="1"/>
        <v>0</v>
      </c>
      <c r="G46" s="318">
        <f t="shared" si="1"/>
        <v>0</v>
      </c>
      <c r="H46" s="318">
        <f t="shared" si="1"/>
        <v>0</v>
      </c>
      <c r="I46" s="358"/>
    </row>
    <row r="47" spans="1:25" ht="15.75" thickTop="1" x14ac:dyDescent="0.3">
      <c r="A47" s="5"/>
      <c r="B47" s="17"/>
      <c r="C47" s="17"/>
      <c r="D47" s="17"/>
      <c r="E47" s="17"/>
      <c r="F47" s="17"/>
      <c r="G47" s="17"/>
      <c r="H47" s="17"/>
      <c r="I47" s="358"/>
    </row>
    <row r="48" spans="1:25" x14ac:dyDescent="0.25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25" x14ac:dyDescent="0.25">
      <c r="A49" s="252"/>
      <c r="B49" s="252"/>
      <c r="C49" s="252"/>
      <c r="D49" s="252"/>
      <c r="E49" s="252"/>
      <c r="F49" s="252"/>
      <c r="G49" s="252"/>
      <c r="H49" s="252"/>
      <c r="I49" s="252"/>
    </row>
    <row r="50" spans="1:25" ht="13.5" customHeight="1" x14ac:dyDescent="0.25">
      <c r="A50" s="252"/>
      <c r="B50" s="252"/>
      <c r="C50" s="252"/>
      <c r="D50" s="252"/>
      <c r="E50" s="252"/>
      <c r="F50" s="252"/>
      <c r="G50" s="252"/>
      <c r="H50" s="252"/>
      <c r="I50" s="252"/>
    </row>
    <row r="51" spans="1:25" ht="15" x14ac:dyDescent="0.3">
      <c r="A51" s="18" t="s">
        <v>35</v>
      </c>
      <c r="B51" s="19"/>
      <c r="C51" s="252"/>
      <c r="D51" s="252"/>
      <c r="E51" s="252"/>
      <c r="F51" s="252"/>
      <c r="G51" s="252"/>
      <c r="H51" s="252"/>
      <c r="I51" s="359"/>
    </row>
    <row r="52" spans="1:25" x14ac:dyDescent="0.25">
      <c r="A52" s="7" t="s">
        <v>37</v>
      </c>
      <c r="B52" s="16">
        <f>SUM(C52:H52)</f>
        <v>0</v>
      </c>
      <c r="C52" s="319">
        <f>'Budget-FIT'!Q118</f>
        <v>0</v>
      </c>
      <c r="D52" s="319">
        <f>'Budget-FIT'!R118</f>
        <v>0</v>
      </c>
      <c r="E52" s="319">
        <f>'Budget-FIT'!S118</f>
        <v>0</v>
      </c>
      <c r="F52" s="319">
        <f>'Budget-FIT'!T118</f>
        <v>0</v>
      </c>
      <c r="G52" s="319">
        <f>'Budget-FIT'!U118</f>
        <v>0</v>
      </c>
      <c r="H52" s="349">
        <f>'Budget-FIT'!V118</f>
        <v>0</v>
      </c>
      <c r="I52" s="359"/>
    </row>
    <row r="53" spans="1:25" x14ac:dyDescent="0.25">
      <c r="A53" s="7" t="s">
        <v>16</v>
      </c>
      <c r="B53" s="16">
        <f>SUM(C53:H53)</f>
        <v>0</v>
      </c>
      <c r="C53" s="319">
        <f>'Budget-FIT'!Q120</f>
        <v>0</v>
      </c>
      <c r="D53" s="319">
        <f>'Budget-FIT'!R120</f>
        <v>0</v>
      </c>
      <c r="E53" s="319">
        <f>'Budget-FIT'!S120</f>
        <v>0</v>
      </c>
      <c r="F53" s="319">
        <f>'Budget-FIT'!T120</f>
        <v>0</v>
      </c>
      <c r="G53" s="319">
        <f>'Budget-FIT'!U120</f>
        <v>0</v>
      </c>
      <c r="H53" s="319">
        <f>'Budget-FIT'!V120</f>
        <v>0</v>
      </c>
      <c r="I53" s="353"/>
    </row>
    <row r="54" spans="1:25" ht="15" x14ac:dyDescent="0.3">
      <c r="A54" s="7" t="s">
        <v>599</v>
      </c>
      <c r="B54" s="16">
        <f>SUM(C54:H54)</f>
        <v>0</v>
      </c>
      <c r="C54" s="319">
        <f>'Budget-FIT'!Q121</f>
        <v>0</v>
      </c>
      <c r="D54" s="319">
        <f>'Budget-FIT'!R121</f>
        <v>0</v>
      </c>
      <c r="E54" s="319">
        <f>'Budget-FIT'!S121</f>
        <v>0</v>
      </c>
      <c r="F54" s="319">
        <f>'Budget-FIT'!T121</f>
        <v>0</v>
      </c>
      <c r="G54" s="319">
        <f>'Budget-FIT'!U121</f>
        <v>0</v>
      </c>
      <c r="H54" s="319">
        <f>'Budget-FIT'!V121</f>
        <v>0</v>
      </c>
      <c r="I54" s="353"/>
    </row>
    <row r="55" spans="1:25" s="4" customFormat="1" ht="14.25" thickBot="1" x14ac:dyDescent="0.3">
      <c r="A55" s="7" t="s">
        <v>36</v>
      </c>
      <c r="B55" s="16">
        <f>SUM(C55:H55)</f>
        <v>0</v>
      </c>
      <c r="C55" s="319">
        <f>'Budget-FIT'!E115</f>
        <v>0</v>
      </c>
      <c r="D55" s="319">
        <f>'Budget-FIT'!F115</f>
        <v>0</v>
      </c>
      <c r="E55" s="319">
        <f>'Budget-FIT'!G115</f>
        <v>0</v>
      </c>
      <c r="F55" s="319">
        <f>'Budget-FIT'!H115</f>
        <v>0</v>
      </c>
      <c r="G55" s="319">
        <f>'Budget-FIT'!I115</f>
        <v>0</v>
      </c>
      <c r="H55" s="319">
        <f>'Budget-FIT'!J115</f>
        <v>0</v>
      </c>
      <c r="I55" s="35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7" t="s">
        <v>22</v>
      </c>
      <c r="B56" s="16">
        <f>SUM(C56:H56)</f>
        <v>0</v>
      </c>
      <c r="C56" s="318">
        <f>'Budget-FIT'!E116</f>
        <v>0</v>
      </c>
      <c r="D56" s="318">
        <f>'Budget-FIT'!F116</f>
        <v>0</v>
      </c>
      <c r="E56" s="318">
        <f>'Budget-FIT'!G116</f>
        <v>0</v>
      </c>
      <c r="F56" s="318">
        <f>'Budget-FIT'!H116</f>
        <v>0</v>
      </c>
      <c r="G56" s="318">
        <f>'Budget-FIT'!I116</f>
        <v>0</v>
      </c>
      <c r="H56" s="318">
        <f>'Budget-FIT'!J116</f>
        <v>0</v>
      </c>
      <c r="I56" s="358" t="s">
        <v>0</v>
      </c>
    </row>
    <row r="57" spans="1:25" ht="15" x14ac:dyDescent="0.3">
      <c r="A57" s="20" t="s">
        <v>7</v>
      </c>
      <c r="B57" s="6">
        <f t="shared" ref="B57:H57" si="2">SUM(B52:B56)</f>
        <v>0</v>
      </c>
      <c r="C57" s="320">
        <f t="shared" si="2"/>
        <v>0</v>
      </c>
      <c r="D57" s="320">
        <f t="shared" si="2"/>
        <v>0</v>
      </c>
      <c r="E57" s="320">
        <f t="shared" si="2"/>
        <v>0</v>
      </c>
      <c r="F57" s="320">
        <f t="shared" si="2"/>
        <v>0</v>
      </c>
      <c r="G57" s="320">
        <f t="shared" si="2"/>
        <v>0</v>
      </c>
      <c r="H57" s="320">
        <f t="shared" si="2"/>
        <v>0</v>
      </c>
      <c r="I57" s="358" t="s">
        <v>0</v>
      </c>
    </row>
    <row r="58" spans="1:25" s="344" customFormat="1" x14ac:dyDescent="0.25">
      <c r="A58" s="342"/>
      <c r="B58" s="342"/>
      <c r="C58" s="342"/>
      <c r="D58" s="342"/>
      <c r="E58" s="342"/>
      <c r="F58" s="342"/>
      <c r="G58" s="342"/>
      <c r="H58" s="342"/>
      <c r="I58" s="342"/>
    </row>
    <row r="59" spans="1:25" s="344" customFormat="1" x14ac:dyDescent="0.25"/>
    <row r="60" spans="1:25" s="344" customFormat="1" x14ac:dyDescent="0.25"/>
    <row r="61" spans="1:25" s="344" customFormat="1" x14ac:dyDescent="0.25"/>
    <row r="62" spans="1:25" s="344" customFormat="1" x14ac:dyDescent="0.25"/>
    <row r="63" spans="1:25" s="344" customFormat="1" x14ac:dyDescent="0.25"/>
    <row r="64" spans="1:25" s="344" customFormat="1" x14ac:dyDescent="0.25"/>
    <row r="65" s="344" customFormat="1" x14ac:dyDescent="0.25"/>
    <row r="66" s="344" customFormat="1" x14ac:dyDescent="0.25"/>
    <row r="67" s="344" customFormat="1" x14ac:dyDescent="0.25"/>
    <row r="68" s="344" customFormat="1" x14ac:dyDescent="0.25"/>
    <row r="69" s="344" customFormat="1" x14ac:dyDescent="0.25"/>
    <row r="70" s="344" customFormat="1" x14ac:dyDescent="0.25"/>
    <row r="71" s="344" customFormat="1" x14ac:dyDescent="0.25"/>
    <row r="72" s="344" customFormat="1" x14ac:dyDescent="0.25"/>
    <row r="73" s="344" customFormat="1" x14ac:dyDescent="0.25"/>
    <row r="74" s="344" customFormat="1" x14ac:dyDescent="0.25"/>
    <row r="75" s="344" customFormat="1" x14ac:dyDescent="0.25"/>
    <row r="76" s="344" customFormat="1" x14ac:dyDescent="0.25"/>
    <row r="77" s="344" customFormat="1" x14ac:dyDescent="0.25"/>
    <row r="78" s="344" customFormat="1" x14ac:dyDescent="0.25"/>
    <row r="79" s="344" customFormat="1" x14ac:dyDescent="0.25"/>
    <row r="80" s="344" customFormat="1" x14ac:dyDescent="0.25"/>
    <row r="81" s="344" customFormat="1" x14ac:dyDescent="0.25"/>
    <row r="82" s="344" customFormat="1" x14ac:dyDescent="0.25"/>
    <row r="83" s="344" customFormat="1" x14ac:dyDescent="0.25"/>
    <row r="84" s="344" customFormat="1" x14ac:dyDescent="0.25"/>
    <row r="85" s="344" customFormat="1" x14ac:dyDescent="0.25"/>
    <row r="86" s="344" customFormat="1" x14ac:dyDescent="0.25"/>
    <row r="87" s="344" customFormat="1" x14ac:dyDescent="0.25"/>
    <row r="88" s="344" customFormat="1" x14ac:dyDescent="0.25"/>
    <row r="89" s="344" customFormat="1" x14ac:dyDescent="0.25"/>
    <row r="90" s="344" customFormat="1" x14ac:dyDescent="0.25"/>
    <row r="91" s="344" customFormat="1" x14ac:dyDescent="0.25"/>
    <row r="92" s="344" customFormat="1" x14ac:dyDescent="0.25"/>
    <row r="93" s="344" customFormat="1" x14ac:dyDescent="0.25"/>
    <row r="94" s="344" customFormat="1" x14ac:dyDescent="0.25"/>
    <row r="95" s="344" customFormat="1" x14ac:dyDescent="0.25"/>
    <row r="96" s="344" customFormat="1" x14ac:dyDescent="0.25"/>
    <row r="97" s="344" customFormat="1" x14ac:dyDescent="0.25"/>
    <row r="98" s="344" customFormat="1" x14ac:dyDescent="0.25"/>
    <row r="99" s="344" customFormat="1" x14ac:dyDescent="0.25"/>
    <row r="100" s="344" customFormat="1" x14ac:dyDescent="0.25"/>
    <row r="101" s="344" customFormat="1" x14ac:dyDescent="0.25"/>
    <row r="102" s="344" customFormat="1" x14ac:dyDescent="0.25"/>
    <row r="103" s="344" customFormat="1" x14ac:dyDescent="0.25"/>
    <row r="104" s="344" customFormat="1" x14ac:dyDescent="0.25"/>
    <row r="105" s="344" customFormat="1" x14ac:dyDescent="0.25"/>
    <row r="106" s="344" customFormat="1" x14ac:dyDescent="0.25"/>
    <row r="107" s="344" customFormat="1" x14ac:dyDescent="0.25"/>
    <row r="108" s="344" customFormat="1" x14ac:dyDescent="0.25"/>
    <row r="109" s="344" customFormat="1" x14ac:dyDescent="0.25"/>
    <row r="110" s="344" customFormat="1" x14ac:dyDescent="0.25"/>
    <row r="111" s="344" customFormat="1" x14ac:dyDescent="0.25"/>
    <row r="112" s="344" customFormat="1" x14ac:dyDescent="0.25"/>
    <row r="113" s="344" customFormat="1" x14ac:dyDescent="0.25"/>
    <row r="114" s="344" customFormat="1" x14ac:dyDescent="0.25"/>
    <row r="115" s="344" customFormat="1" x14ac:dyDescent="0.25"/>
    <row r="116" s="344" customFormat="1" x14ac:dyDescent="0.25"/>
    <row r="117" s="344" customFormat="1" x14ac:dyDescent="0.25"/>
    <row r="118" s="344" customFormat="1" x14ac:dyDescent="0.25"/>
    <row r="119" s="344" customFormat="1" x14ac:dyDescent="0.25"/>
    <row r="120" s="344" customFormat="1" x14ac:dyDescent="0.25"/>
    <row r="121" s="344" customFormat="1" x14ac:dyDescent="0.25"/>
    <row r="122" s="344" customFormat="1" x14ac:dyDescent="0.25"/>
    <row r="123" s="344" customFormat="1" x14ac:dyDescent="0.25"/>
    <row r="124" s="344" customFormat="1" x14ac:dyDescent="0.25"/>
    <row r="125" s="344" customFormat="1" x14ac:dyDescent="0.25"/>
    <row r="126" s="344" customFormat="1" x14ac:dyDescent="0.25"/>
    <row r="127" s="344" customFormat="1" x14ac:dyDescent="0.25"/>
    <row r="128" s="344" customFormat="1" x14ac:dyDescent="0.25"/>
    <row r="129" s="344" customFormat="1" x14ac:dyDescent="0.25"/>
    <row r="130" s="344" customFormat="1" x14ac:dyDescent="0.25"/>
    <row r="131" s="344" customFormat="1" x14ac:dyDescent="0.25"/>
    <row r="132" s="344" customFormat="1" x14ac:dyDescent="0.25"/>
    <row r="133" s="344" customFormat="1" x14ac:dyDescent="0.25"/>
    <row r="134" s="344" customFormat="1" x14ac:dyDescent="0.25"/>
    <row r="135" s="344" customFormat="1" x14ac:dyDescent="0.25"/>
    <row r="136" s="344" customFormat="1" x14ac:dyDescent="0.25"/>
    <row r="137" s="344" customFormat="1" x14ac:dyDescent="0.25"/>
    <row r="138" s="344" customFormat="1" x14ac:dyDescent="0.25"/>
    <row r="139" s="344" customFormat="1" x14ac:dyDescent="0.25"/>
    <row r="140" s="344" customFormat="1" x14ac:dyDescent="0.25"/>
    <row r="141" s="344" customFormat="1" x14ac:dyDescent="0.25"/>
    <row r="142" s="344" customFormat="1" x14ac:dyDescent="0.25"/>
    <row r="143" s="344" customFormat="1" x14ac:dyDescent="0.25"/>
    <row r="144" s="344" customFormat="1" x14ac:dyDescent="0.25"/>
    <row r="145" s="344" customFormat="1" x14ac:dyDescent="0.25"/>
    <row r="146" s="344" customFormat="1" x14ac:dyDescent="0.25"/>
    <row r="147" s="344" customFormat="1" x14ac:dyDescent="0.25"/>
    <row r="148" s="344" customFormat="1" x14ac:dyDescent="0.25"/>
    <row r="149" s="344" customFormat="1" x14ac:dyDescent="0.25"/>
    <row r="150" s="344" customFormat="1" x14ac:dyDescent="0.25"/>
    <row r="151" s="344" customFormat="1" x14ac:dyDescent="0.25"/>
    <row r="152" s="344" customFormat="1" x14ac:dyDescent="0.25"/>
    <row r="153" s="344" customFormat="1" x14ac:dyDescent="0.25"/>
    <row r="154" s="344" customFormat="1" x14ac:dyDescent="0.25"/>
    <row r="155" s="344" customFormat="1" x14ac:dyDescent="0.25"/>
    <row r="156" s="344" customFormat="1" x14ac:dyDescent="0.25"/>
    <row r="157" s="344" customFormat="1" x14ac:dyDescent="0.25"/>
    <row r="158" s="344" customFormat="1" x14ac:dyDescent="0.25"/>
    <row r="159" s="344" customFormat="1" x14ac:dyDescent="0.25"/>
    <row r="160" s="344" customFormat="1" x14ac:dyDescent="0.25"/>
    <row r="161" s="344" customFormat="1" x14ac:dyDescent="0.25"/>
    <row r="162" s="344" customFormat="1" x14ac:dyDescent="0.25"/>
    <row r="163" s="344" customFormat="1" x14ac:dyDescent="0.25"/>
    <row r="164" s="344" customFormat="1" x14ac:dyDescent="0.25"/>
    <row r="165" s="344" customFormat="1" x14ac:dyDescent="0.25"/>
    <row r="166" s="344" customFormat="1" x14ac:dyDescent="0.25"/>
    <row r="167" s="344" customFormat="1" x14ac:dyDescent="0.25"/>
    <row r="168" s="344" customFormat="1" x14ac:dyDescent="0.25"/>
    <row r="169" s="344" customFormat="1" x14ac:dyDescent="0.25"/>
    <row r="170" s="344" customFormat="1" x14ac:dyDescent="0.25"/>
    <row r="171" s="344" customFormat="1" x14ac:dyDescent="0.25"/>
    <row r="172" s="344" customFormat="1" x14ac:dyDescent="0.25"/>
    <row r="173" s="344" customFormat="1" x14ac:dyDescent="0.25"/>
    <row r="174" s="344" customFormat="1" x14ac:dyDescent="0.25"/>
    <row r="175" s="344" customFormat="1" x14ac:dyDescent="0.25"/>
    <row r="176" s="344" customFormat="1" x14ac:dyDescent="0.25"/>
    <row r="177" spans="2:25" s="344" customFormat="1" x14ac:dyDescent="0.25"/>
    <row r="178" spans="2:25" s="344" customFormat="1" x14ac:dyDescent="0.25"/>
    <row r="179" spans="2:25" s="340" customFormat="1" x14ac:dyDescent="0.25">
      <c r="B179" s="343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</row>
    <row r="180" spans="2:25" s="340" customFormat="1" x14ac:dyDescent="0.25">
      <c r="B180" s="343"/>
      <c r="C180" s="344"/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</row>
    <row r="181" spans="2:25" s="340" customFormat="1" x14ac:dyDescent="0.25">
      <c r="B181" s="343"/>
      <c r="C181" s="344"/>
      <c r="D181" s="344"/>
      <c r="E181" s="344"/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</row>
    <row r="182" spans="2:25" s="340" customFormat="1" x14ac:dyDescent="0.25">
      <c r="B182" s="343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</row>
    <row r="183" spans="2:25" s="340" customFormat="1" x14ac:dyDescent="0.25">
      <c r="B183" s="343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</row>
    <row r="184" spans="2:25" s="340" customFormat="1" x14ac:dyDescent="0.25">
      <c r="B184" s="343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</row>
    <row r="185" spans="2:25" s="340" customFormat="1" x14ac:dyDescent="0.25">
      <c r="B185" s="343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</row>
    <row r="186" spans="2:25" s="340" customFormat="1" x14ac:dyDescent="0.25">
      <c r="B186" s="343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</row>
    <row r="187" spans="2:25" s="340" customFormat="1" x14ac:dyDescent="0.25">
      <c r="B187" s="343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</row>
    <row r="188" spans="2:25" s="340" customFormat="1" x14ac:dyDescent="0.25">
      <c r="B188" s="343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</row>
    <row r="189" spans="2:25" s="340" customFormat="1" x14ac:dyDescent="0.25">
      <c r="B189" s="343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</row>
    <row r="190" spans="2:25" s="340" customFormat="1" x14ac:dyDescent="0.25">
      <c r="B190" s="343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</row>
    <row r="191" spans="2:25" s="340" customFormat="1" x14ac:dyDescent="0.25">
      <c r="B191" s="343"/>
      <c r="C191" s="344"/>
      <c r="D191" s="344"/>
      <c r="E191" s="344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</row>
    <row r="192" spans="2:25" s="340" customFormat="1" x14ac:dyDescent="0.25">
      <c r="B192" s="343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</row>
    <row r="193" spans="2:25" s="340" customFormat="1" x14ac:dyDescent="0.25">
      <c r="B193" s="343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</row>
    <row r="194" spans="2:25" s="340" customFormat="1" x14ac:dyDescent="0.25">
      <c r="B194" s="343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</row>
    <row r="195" spans="2:25" s="340" customFormat="1" x14ac:dyDescent="0.25">
      <c r="B195" s="343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</row>
    <row r="196" spans="2:25" s="340" customFormat="1" x14ac:dyDescent="0.25">
      <c r="B196" s="343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</row>
    <row r="197" spans="2:25" s="340" customFormat="1" x14ac:dyDescent="0.25">
      <c r="B197" s="343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</row>
    <row r="198" spans="2:25" s="340" customFormat="1" x14ac:dyDescent="0.25">
      <c r="B198" s="343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</row>
    <row r="199" spans="2:25" s="340" customFormat="1" x14ac:dyDescent="0.25">
      <c r="B199" s="343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</row>
    <row r="200" spans="2:25" s="340" customFormat="1" x14ac:dyDescent="0.25">
      <c r="B200" s="343"/>
      <c r="C200" s="344"/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</row>
    <row r="201" spans="2:25" s="340" customFormat="1" x14ac:dyDescent="0.25">
      <c r="B201" s="343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</row>
    <row r="202" spans="2:25" s="340" customFormat="1" x14ac:dyDescent="0.25">
      <c r="B202" s="343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</row>
    <row r="203" spans="2:25" s="340" customFormat="1" x14ac:dyDescent="0.25">
      <c r="B203" s="343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</row>
    <row r="204" spans="2:25" s="340" customFormat="1" x14ac:dyDescent="0.25">
      <c r="B204" s="343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</row>
    <row r="205" spans="2:25" s="340" customFormat="1" x14ac:dyDescent="0.25">
      <c r="B205" s="343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</row>
    <row r="206" spans="2:25" s="340" customFormat="1" x14ac:dyDescent="0.25">
      <c r="B206" s="343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</row>
    <row r="207" spans="2:25" s="340" customFormat="1" x14ac:dyDescent="0.25">
      <c r="B207" s="343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</row>
    <row r="208" spans="2:25" s="340" customFormat="1" x14ac:dyDescent="0.25">
      <c r="B208" s="343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</row>
    <row r="209" spans="2:25" s="340" customFormat="1" x14ac:dyDescent="0.25">
      <c r="B209" s="343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</row>
    <row r="210" spans="2:25" s="340" customFormat="1" x14ac:dyDescent="0.25">
      <c r="B210" s="343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</row>
    <row r="211" spans="2:25" s="340" customFormat="1" x14ac:dyDescent="0.25">
      <c r="B211" s="343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</row>
    <row r="212" spans="2:25" s="340" customFormat="1" x14ac:dyDescent="0.25">
      <c r="B212" s="343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</row>
    <row r="213" spans="2:25" s="340" customFormat="1" x14ac:dyDescent="0.25">
      <c r="B213" s="343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</row>
    <row r="214" spans="2:25" s="340" customFormat="1" x14ac:dyDescent="0.25">
      <c r="B214" s="343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</row>
    <row r="215" spans="2:25" s="340" customFormat="1" x14ac:dyDescent="0.25">
      <c r="B215" s="343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</row>
    <row r="216" spans="2:25" s="340" customFormat="1" x14ac:dyDescent="0.25">
      <c r="B216" s="343"/>
      <c r="C216" s="344"/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</row>
    <row r="217" spans="2:25" s="340" customFormat="1" x14ac:dyDescent="0.25">
      <c r="B217" s="343"/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</row>
    <row r="218" spans="2:25" s="340" customFormat="1" x14ac:dyDescent="0.25">
      <c r="B218" s="343"/>
      <c r="C218" s="344"/>
      <c r="D218" s="344"/>
      <c r="E218" s="344"/>
      <c r="F218" s="344"/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</row>
    <row r="219" spans="2:25" s="340" customFormat="1" x14ac:dyDescent="0.25">
      <c r="B219" s="343"/>
      <c r="C219" s="344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</row>
    <row r="220" spans="2:25" s="340" customFormat="1" x14ac:dyDescent="0.25">
      <c r="B220" s="343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</row>
    <row r="221" spans="2:25" s="340" customFormat="1" x14ac:dyDescent="0.25">
      <c r="B221" s="343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</row>
    <row r="222" spans="2:25" s="340" customFormat="1" x14ac:dyDescent="0.25">
      <c r="B222" s="343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</row>
    <row r="223" spans="2:25" s="340" customFormat="1" x14ac:dyDescent="0.25">
      <c r="B223" s="343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</row>
    <row r="224" spans="2:25" s="340" customFormat="1" x14ac:dyDescent="0.25">
      <c r="B224" s="343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</row>
    <row r="225" spans="2:25" s="340" customFormat="1" x14ac:dyDescent="0.25">
      <c r="B225" s="343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</row>
    <row r="226" spans="2:25" s="340" customFormat="1" x14ac:dyDescent="0.25">
      <c r="B226" s="343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</row>
    <row r="227" spans="2:25" s="340" customFormat="1" x14ac:dyDescent="0.25">
      <c r="B227" s="343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</row>
    <row r="228" spans="2:25" s="340" customFormat="1" x14ac:dyDescent="0.25">
      <c r="B228" s="343"/>
      <c r="C228" s="344"/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</row>
    <row r="229" spans="2:25" s="340" customFormat="1" x14ac:dyDescent="0.25">
      <c r="B229" s="343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</row>
    <row r="230" spans="2:25" s="340" customFormat="1" x14ac:dyDescent="0.25">
      <c r="B230" s="343"/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</row>
    <row r="231" spans="2:25" s="340" customFormat="1" x14ac:dyDescent="0.25">
      <c r="B231" s="343"/>
      <c r="C231" s="344"/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</row>
    <row r="232" spans="2:25" s="340" customFormat="1" x14ac:dyDescent="0.25">
      <c r="B232" s="343"/>
      <c r="C232" s="344"/>
      <c r="D232" s="344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</row>
    <row r="233" spans="2:25" s="340" customFormat="1" x14ac:dyDescent="0.25">
      <c r="B233" s="343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</row>
    <row r="234" spans="2:25" s="340" customFormat="1" x14ac:dyDescent="0.25">
      <c r="B234" s="343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</row>
    <row r="235" spans="2:25" s="340" customFormat="1" x14ac:dyDescent="0.25">
      <c r="B235" s="343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</row>
    <row r="236" spans="2:25" s="340" customFormat="1" x14ac:dyDescent="0.25">
      <c r="B236" s="343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</row>
    <row r="237" spans="2:25" s="340" customFormat="1" x14ac:dyDescent="0.25">
      <c r="B237" s="343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</row>
    <row r="238" spans="2:25" s="340" customFormat="1" x14ac:dyDescent="0.25">
      <c r="B238" s="343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</row>
    <row r="239" spans="2:25" s="340" customFormat="1" x14ac:dyDescent="0.25">
      <c r="B239" s="343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</row>
    <row r="240" spans="2:25" s="340" customFormat="1" x14ac:dyDescent="0.25">
      <c r="B240" s="343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</row>
    <row r="241" spans="2:25" s="340" customFormat="1" x14ac:dyDescent="0.25">
      <c r="B241" s="343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</row>
    <row r="242" spans="2:25" s="340" customFormat="1" x14ac:dyDescent="0.25">
      <c r="B242" s="343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</row>
    <row r="243" spans="2:25" s="340" customFormat="1" x14ac:dyDescent="0.25">
      <c r="B243" s="343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</row>
    <row r="244" spans="2:25" s="340" customFormat="1" x14ac:dyDescent="0.25">
      <c r="B244" s="343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</row>
    <row r="245" spans="2:25" s="340" customFormat="1" x14ac:dyDescent="0.25">
      <c r="B245" s="343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</row>
    <row r="246" spans="2:25" s="340" customFormat="1" x14ac:dyDescent="0.25">
      <c r="B246" s="343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</row>
    <row r="247" spans="2:25" s="340" customFormat="1" x14ac:dyDescent="0.25">
      <c r="B247" s="343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</row>
    <row r="248" spans="2:25" s="340" customFormat="1" x14ac:dyDescent="0.25">
      <c r="B248" s="343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4"/>
    </row>
    <row r="249" spans="2:25" s="340" customFormat="1" x14ac:dyDescent="0.25">
      <c r="B249" s="343"/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4"/>
      <c r="R249" s="344"/>
      <c r="S249" s="344"/>
      <c r="T249" s="344"/>
      <c r="U249" s="344"/>
      <c r="V249" s="344"/>
      <c r="W249" s="344"/>
      <c r="X249" s="344"/>
      <c r="Y249" s="344"/>
    </row>
    <row r="250" spans="2:25" s="340" customFormat="1" x14ac:dyDescent="0.25">
      <c r="B250" s="343"/>
      <c r="C250" s="344"/>
      <c r="D250" s="344"/>
      <c r="E250" s="344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4"/>
      <c r="R250" s="344"/>
      <c r="S250" s="344"/>
      <c r="T250" s="344"/>
      <c r="U250" s="344"/>
      <c r="V250" s="344"/>
      <c r="W250" s="344"/>
      <c r="X250" s="344"/>
      <c r="Y250" s="344"/>
    </row>
    <row r="251" spans="2:25" s="340" customFormat="1" x14ac:dyDescent="0.25">
      <c r="B251" s="343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</row>
    <row r="252" spans="2:25" s="340" customFormat="1" x14ac:dyDescent="0.25">
      <c r="B252" s="343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4"/>
      <c r="R252" s="344"/>
      <c r="S252" s="344"/>
      <c r="T252" s="344"/>
      <c r="U252" s="344"/>
      <c r="V252" s="344"/>
      <c r="W252" s="344"/>
      <c r="X252" s="344"/>
      <c r="Y252" s="344"/>
    </row>
    <row r="253" spans="2:25" s="340" customFormat="1" x14ac:dyDescent="0.25">
      <c r="B253" s="343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</row>
    <row r="254" spans="2:25" s="340" customFormat="1" x14ac:dyDescent="0.25">
      <c r="B254" s="343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4"/>
      <c r="W254" s="344"/>
      <c r="X254" s="344"/>
      <c r="Y254" s="344"/>
    </row>
    <row r="255" spans="2:25" s="340" customFormat="1" x14ac:dyDescent="0.25">
      <c r="B255" s="343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  <c r="P255" s="344"/>
      <c r="Q255" s="344"/>
      <c r="R255" s="344"/>
      <c r="S255" s="344"/>
      <c r="T255" s="344"/>
      <c r="U255" s="344"/>
      <c r="V255" s="344"/>
      <c r="W255" s="344"/>
      <c r="X255" s="344"/>
      <c r="Y255" s="344"/>
    </row>
    <row r="256" spans="2:25" s="340" customFormat="1" x14ac:dyDescent="0.25">
      <c r="B256" s="343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</row>
    <row r="257" spans="2:25" s="340" customFormat="1" x14ac:dyDescent="0.25">
      <c r="B257" s="343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W257" s="344"/>
      <c r="X257" s="344"/>
      <c r="Y257" s="344"/>
    </row>
    <row r="258" spans="2:25" s="340" customFormat="1" x14ac:dyDescent="0.25">
      <c r="B258" s="343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</row>
    <row r="259" spans="2:25" s="340" customFormat="1" x14ac:dyDescent="0.25">
      <c r="B259" s="343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</row>
    <row r="260" spans="2:25" s="340" customFormat="1" x14ac:dyDescent="0.25">
      <c r="B260" s="343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344"/>
      <c r="T260" s="344"/>
      <c r="U260" s="344"/>
      <c r="V260" s="344"/>
      <c r="W260" s="344"/>
      <c r="X260" s="344"/>
      <c r="Y260" s="344"/>
    </row>
    <row r="261" spans="2:25" s="340" customFormat="1" x14ac:dyDescent="0.25">
      <c r="B261" s="343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</row>
    <row r="262" spans="2:25" s="340" customFormat="1" x14ac:dyDescent="0.25">
      <c r="B262" s="343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</row>
    <row r="263" spans="2:25" s="340" customFormat="1" x14ac:dyDescent="0.25">
      <c r="B263" s="343"/>
      <c r="C263" s="344"/>
      <c r="D263" s="344"/>
      <c r="E263" s="344"/>
      <c r="F263" s="344"/>
      <c r="G263" s="344"/>
      <c r="H263" s="344"/>
      <c r="I263" s="344"/>
      <c r="J263" s="344"/>
      <c r="K263" s="344"/>
      <c r="L263" s="344"/>
      <c r="M263" s="344"/>
      <c r="N263" s="344"/>
      <c r="O263" s="344"/>
      <c r="P263" s="344"/>
      <c r="Q263" s="344"/>
      <c r="R263" s="344"/>
      <c r="S263" s="344"/>
      <c r="T263" s="344"/>
      <c r="U263" s="344"/>
      <c r="V263" s="344"/>
      <c r="W263" s="344"/>
      <c r="X263" s="344"/>
      <c r="Y263" s="344"/>
    </row>
    <row r="264" spans="2:25" s="340" customFormat="1" x14ac:dyDescent="0.25">
      <c r="B264" s="343"/>
      <c r="C264" s="344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</row>
    <row r="265" spans="2:25" s="340" customFormat="1" x14ac:dyDescent="0.25">
      <c r="B265" s="343"/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</row>
    <row r="266" spans="2:25" s="340" customFormat="1" x14ac:dyDescent="0.25">
      <c r="B266" s="343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</row>
    <row r="267" spans="2:25" s="340" customFormat="1" x14ac:dyDescent="0.25">
      <c r="B267" s="343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  <c r="R267" s="344"/>
      <c r="S267" s="344"/>
      <c r="T267" s="344"/>
      <c r="U267" s="344"/>
      <c r="V267" s="344"/>
      <c r="W267" s="344"/>
      <c r="X267" s="344"/>
      <c r="Y267" s="344"/>
    </row>
    <row r="268" spans="2:25" s="340" customFormat="1" x14ac:dyDescent="0.25">
      <c r="B268" s="343"/>
      <c r="C268" s="344"/>
      <c r="D268" s="344"/>
      <c r="E268" s="344"/>
      <c r="F268" s="344"/>
      <c r="G268" s="344"/>
      <c r="H268" s="344"/>
      <c r="I268" s="344"/>
      <c r="J268" s="344"/>
      <c r="K268" s="344"/>
      <c r="L268" s="344"/>
      <c r="M268" s="344"/>
      <c r="N268" s="344"/>
      <c r="O268" s="344"/>
      <c r="P268" s="344"/>
      <c r="Q268" s="344"/>
      <c r="R268" s="344"/>
      <c r="S268" s="344"/>
      <c r="T268" s="344"/>
      <c r="U268" s="344"/>
      <c r="V268" s="344"/>
      <c r="W268" s="344"/>
      <c r="X268" s="344"/>
      <c r="Y268" s="344"/>
    </row>
    <row r="269" spans="2:25" s="340" customFormat="1" x14ac:dyDescent="0.25">
      <c r="B269" s="343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  <c r="R269" s="344"/>
      <c r="S269" s="344"/>
      <c r="T269" s="344"/>
      <c r="U269" s="344"/>
      <c r="V269" s="344"/>
      <c r="W269" s="344"/>
      <c r="X269" s="344"/>
      <c r="Y269" s="344"/>
    </row>
    <row r="270" spans="2:25" s="340" customFormat="1" x14ac:dyDescent="0.25">
      <c r="B270" s="343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  <c r="R270" s="344"/>
      <c r="S270" s="344"/>
      <c r="T270" s="344"/>
      <c r="U270" s="344"/>
      <c r="V270" s="344"/>
      <c r="W270" s="344"/>
      <c r="X270" s="344"/>
      <c r="Y270" s="344"/>
    </row>
    <row r="271" spans="2:25" s="340" customFormat="1" x14ac:dyDescent="0.25">
      <c r="B271" s="343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  <c r="R271" s="344"/>
      <c r="S271" s="344"/>
      <c r="T271" s="344"/>
      <c r="U271" s="344"/>
      <c r="V271" s="344"/>
      <c r="W271" s="344"/>
      <c r="X271" s="344"/>
      <c r="Y271" s="344"/>
    </row>
    <row r="272" spans="2:25" s="340" customFormat="1" x14ac:dyDescent="0.25">
      <c r="B272" s="343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4"/>
      <c r="W272" s="344"/>
      <c r="X272" s="344"/>
      <c r="Y272" s="344"/>
    </row>
    <row r="273" spans="2:25" s="340" customFormat="1" x14ac:dyDescent="0.25">
      <c r="B273" s="343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  <c r="R273" s="344"/>
      <c r="S273" s="344"/>
      <c r="T273" s="344"/>
      <c r="U273" s="344"/>
      <c r="V273" s="344"/>
      <c r="W273" s="344"/>
      <c r="X273" s="344"/>
      <c r="Y273" s="344"/>
    </row>
    <row r="274" spans="2:25" s="340" customFormat="1" x14ac:dyDescent="0.25">
      <c r="B274" s="343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  <c r="R274" s="344"/>
      <c r="S274" s="344"/>
      <c r="T274" s="344"/>
      <c r="U274" s="344"/>
      <c r="V274" s="344"/>
      <c r="W274" s="344"/>
      <c r="X274" s="344"/>
      <c r="Y274" s="344"/>
    </row>
    <row r="275" spans="2:25" s="340" customFormat="1" x14ac:dyDescent="0.25">
      <c r="B275" s="343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  <c r="T275" s="344"/>
      <c r="U275" s="344"/>
      <c r="V275" s="344"/>
      <c r="W275" s="344"/>
      <c r="X275" s="344"/>
      <c r="Y275" s="344"/>
    </row>
    <row r="276" spans="2:25" s="340" customFormat="1" x14ac:dyDescent="0.25">
      <c r="B276" s="343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  <c r="P276" s="344"/>
      <c r="Q276" s="344"/>
      <c r="R276" s="344"/>
      <c r="S276" s="344"/>
      <c r="T276" s="344"/>
      <c r="U276" s="344"/>
      <c r="V276" s="344"/>
      <c r="W276" s="344"/>
      <c r="X276" s="344"/>
      <c r="Y276" s="344"/>
    </row>
    <row r="277" spans="2:25" s="340" customFormat="1" x14ac:dyDescent="0.25">
      <c r="B277" s="343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  <c r="R277" s="344"/>
      <c r="S277" s="344"/>
      <c r="T277" s="344"/>
      <c r="U277" s="344"/>
      <c r="V277" s="344"/>
      <c r="W277" s="344"/>
      <c r="X277" s="344"/>
      <c r="Y277" s="344"/>
    </row>
    <row r="278" spans="2:25" s="340" customFormat="1" x14ac:dyDescent="0.25">
      <c r="B278" s="343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</row>
    <row r="279" spans="2:25" s="340" customFormat="1" x14ac:dyDescent="0.25">
      <c r="B279" s="343"/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</row>
    <row r="280" spans="2:25" s="340" customFormat="1" x14ac:dyDescent="0.25">
      <c r="B280" s="343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  <c r="P280" s="344"/>
      <c r="Q280" s="344"/>
      <c r="R280" s="344"/>
      <c r="S280" s="344"/>
      <c r="T280" s="344"/>
      <c r="U280" s="344"/>
      <c r="V280" s="344"/>
      <c r="W280" s="344"/>
      <c r="X280" s="344"/>
      <c r="Y280" s="344"/>
    </row>
    <row r="281" spans="2:25" s="340" customFormat="1" x14ac:dyDescent="0.25">
      <c r="B281" s="343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  <c r="Q281" s="344"/>
      <c r="R281" s="344"/>
      <c r="S281" s="344"/>
      <c r="T281" s="344"/>
      <c r="U281" s="344"/>
      <c r="V281" s="344"/>
      <c r="W281" s="344"/>
      <c r="X281" s="344"/>
      <c r="Y281" s="344"/>
    </row>
    <row r="282" spans="2:25" s="340" customFormat="1" x14ac:dyDescent="0.25">
      <c r="B282" s="343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</row>
    <row r="283" spans="2:25" s="340" customFormat="1" x14ac:dyDescent="0.25">
      <c r="B283" s="343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  <c r="P283" s="344"/>
      <c r="Q283" s="344"/>
      <c r="R283" s="344"/>
      <c r="S283" s="344"/>
      <c r="T283" s="344"/>
      <c r="U283" s="344"/>
      <c r="V283" s="344"/>
      <c r="W283" s="344"/>
      <c r="X283" s="344"/>
      <c r="Y283" s="344"/>
    </row>
    <row r="284" spans="2:25" s="340" customFormat="1" x14ac:dyDescent="0.25">
      <c r="B284" s="343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</row>
    <row r="285" spans="2:25" s="340" customFormat="1" x14ac:dyDescent="0.25">
      <c r="B285" s="343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</row>
    <row r="286" spans="2:25" s="340" customFormat="1" x14ac:dyDescent="0.25">
      <c r="B286" s="343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</row>
    <row r="287" spans="2:25" s="340" customFormat="1" x14ac:dyDescent="0.25">
      <c r="B287" s="343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</row>
  </sheetData>
  <mergeCells count="8">
    <mergeCell ref="A10:I10"/>
    <mergeCell ref="B11:I11"/>
    <mergeCell ref="A12:I12"/>
    <mergeCell ref="A1:I5"/>
    <mergeCell ref="B6:I6"/>
    <mergeCell ref="B7:I7"/>
    <mergeCell ref="B8:I8"/>
    <mergeCell ref="A9:I9"/>
  </mergeCells>
  <phoneticPr fontId="1" type="noConversion"/>
  <hyperlinks>
    <hyperlink ref="A12" r:id="rId1" xr:uid="{B7574A81-D303-4706-8349-AB2AE34640A9}"/>
  </hyperlinks>
  <printOptions headings="1" gridLines="1"/>
  <pageMargins left="0.5" right="0.5" top="0.25" bottom="0.25" header="0" footer="0"/>
  <pageSetup scale="87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80E-4F27-479D-BA5D-B3ED917DD9E9}">
  <dimension ref="B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2" max="2" width="59.5703125" bestFit="1" customWidth="1"/>
  </cols>
  <sheetData>
    <row r="1" spans="2:2" x14ac:dyDescent="0.2">
      <c r="B1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149C-6A69-4012-951D-7F01C46D7896}">
  <dimension ref="A1:AG41"/>
  <sheetViews>
    <sheetView workbookViewId="0"/>
  </sheetViews>
  <sheetFormatPr defaultRowHeight="12.75" x14ac:dyDescent="0.2"/>
  <cols>
    <col min="1" max="1" width="5.28515625" bestFit="1" customWidth="1"/>
    <col min="2" max="2" width="4.5703125" bestFit="1" customWidth="1"/>
    <col min="3" max="3" width="3.28515625" bestFit="1" customWidth="1"/>
    <col min="4" max="10" width="4.5703125" bestFit="1" customWidth="1"/>
    <col min="11" max="11" width="3.28515625" bestFit="1" customWidth="1"/>
    <col min="12" max="17" width="4.5703125" bestFit="1" customWidth="1"/>
    <col min="18" max="18" width="3" bestFit="1" customWidth="1"/>
    <col min="19" max="24" width="5.5703125" style="55" bestFit="1" customWidth="1"/>
    <col min="25" max="26" width="11.42578125" style="42" bestFit="1" customWidth="1"/>
    <col min="27" max="27" width="11.42578125" style="42" customWidth="1"/>
    <col min="28" max="28" width="10.42578125" bestFit="1" customWidth="1"/>
  </cols>
  <sheetData>
    <row r="1" spans="1:33" x14ac:dyDescent="0.2">
      <c r="A1">
        <v>1</v>
      </c>
      <c r="B1">
        <f>A1+1</f>
        <v>2</v>
      </c>
      <c r="C1">
        <f t="shared" ref="C1:Y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>H1+1</f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 s="42">
        <f t="shared" si="0"/>
        <v>25</v>
      </c>
      <c r="Z1">
        <f t="shared" ref="Z1:AG1" si="1">Y1+1</f>
        <v>26</v>
      </c>
      <c r="AA1">
        <f t="shared" si="1"/>
        <v>27</v>
      </c>
      <c r="AB1">
        <f t="shared" si="1"/>
        <v>28</v>
      </c>
      <c r="AC1">
        <f t="shared" si="1"/>
        <v>29</v>
      </c>
      <c r="AD1">
        <f t="shared" si="1"/>
        <v>30</v>
      </c>
      <c r="AE1">
        <f t="shared" si="1"/>
        <v>31</v>
      </c>
      <c r="AF1">
        <f t="shared" si="1"/>
        <v>32</v>
      </c>
      <c r="AG1">
        <f t="shared" si="1"/>
        <v>33</v>
      </c>
    </row>
    <row r="2" spans="1:33" x14ac:dyDescent="0.2">
      <c r="A2" s="81" t="s">
        <v>432</v>
      </c>
      <c r="B2" s="396" t="s">
        <v>356</v>
      </c>
      <c r="C2" s="397"/>
      <c r="D2" s="397"/>
      <c r="E2" s="397"/>
      <c r="F2" s="397"/>
      <c r="G2" s="397"/>
      <c r="H2" s="397"/>
      <c r="I2" s="397"/>
      <c r="J2" s="395" t="s">
        <v>357</v>
      </c>
      <c r="K2" s="395"/>
      <c r="L2" s="395"/>
      <c r="M2" s="395"/>
      <c r="N2" s="395"/>
      <c r="O2" s="395"/>
      <c r="P2" s="395"/>
      <c r="Q2" s="395"/>
      <c r="S2" s="398" t="s">
        <v>347</v>
      </c>
      <c r="T2" s="398"/>
      <c r="U2" s="398"/>
      <c r="V2" s="398"/>
      <c r="W2" s="398"/>
      <c r="X2" s="398"/>
    </row>
    <row r="3" spans="1:33" s="54" customFormat="1" ht="131.25" x14ac:dyDescent="0.2">
      <c r="A3" s="119" t="s">
        <v>462</v>
      </c>
      <c r="B3" s="53" t="s">
        <v>348</v>
      </c>
      <c r="C3" s="53" t="s">
        <v>349</v>
      </c>
      <c r="D3" s="53" t="s">
        <v>354</v>
      </c>
      <c r="E3" s="53" t="s">
        <v>355</v>
      </c>
      <c r="F3" s="53" t="s">
        <v>350</v>
      </c>
      <c r="G3" s="53" t="s">
        <v>351</v>
      </c>
      <c r="H3" s="53" t="s">
        <v>352</v>
      </c>
      <c r="I3" s="53" t="s">
        <v>353</v>
      </c>
      <c r="J3" s="53" t="s">
        <v>348</v>
      </c>
      <c r="K3" s="53" t="s">
        <v>349</v>
      </c>
      <c r="L3" s="53" t="s">
        <v>354</v>
      </c>
      <c r="M3" s="53" t="s">
        <v>355</v>
      </c>
      <c r="N3" s="53" t="s">
        <v>350</v>
      </c>
      <c r="O3" s="53" t="s">
        <v>351</v>
      </c>
      <c r="P3" s="53" t="s">
        <v>352</v>
      </c>
      <c r="Q3" s="53" t="s">
        <v>353</v>
      </c>
      <c r="S3" s="56" t="s">
        <v>363</v>
      </c>
      <c r="T3" s="56" t="s">
        <v>362</v>
      </c>
      <c r="U3" s="56" t="s">
        <v>361</v>
      </c>
      <c r="V3" s="56" t="s">
        <v>360</v>
      </c>
      <c r="W3" s="56" t="s">
        <v>359</v>
      </c>
      <c r="X3" s="56" t="s">
        <v>358</v>
      </c>
      <c r="Y3" s="89" t="s">
        <v>646</v>
      </c>
      <c r="Z3" s="89" t="s">
        <v>441</v>
      </c>
      <c r="AA3" s="89" t="s">
        <v>451</v>
      </c>
      <c r="AB3" s="119" t="s">
        <v>645</v>
      </c>
      <c r="AC3" s="119" t="s">
        <v>450</v>
      </c>
      <c r="AD3" s="119" t="s">
        <v>383</v>
      </c>
      <c r="AE3" s="119" t="s">
        <v>454</v>
      </c>
      <c r="AF3" s="119" t="s">
        <v>439</v>
      </c>
      <c r="AG3" s="119" t="s">
        <v>427</v>
      </c>
    </row>
    <row r="4" spans="1:33" x14ac:dyDescent="0.2">
      <c r="A4" t="s">
        <v>261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B4" s="42"/>
      <c r="AC4" s="42"/>
      <c r="AD4" s="42"/>
      <c r="AE4" s="42"/>
      <c r="AF4" s="42"/>
      <c r="AG4" s="42"/>
    </row>
    <row r="5" spans="1:33" x14ac:dyDescent="0.2">
      <c r="A5" t="s">
        <v>262</v>
      </c>
      <c r="B5" s="52">
        <v>0.45</v>
      </c>
      <c r="C5" s="52"/>
      <c r="D5" s="52">
        <v>0.79</v>
      </c>
      <c r="E5" s="52">
        <v>0.65</v>
      </c>
      <c r="F5" s="52">
        <v>0.11</v>
      </c>
      <c r="G5" s="52">
        <v>0.09</v>
      </c>
      <c r="H5" s="52">
        <v>0.98</v>
      </c>
      <c r="I5" s="52">
        <v>0.09</v>
      </c>
      <c r="J5" s="52">
        <v>0.37</v>
      </c>
      <c r="K5" s="52"/>
      <c r="L5" s="140">
        <v>0.67</v>
      </c>
      <c r="M5" s="52">
        <v>0.53</v>
      </c>
      <c r="N5" s="52">
        <v>0.11</v>
      </c>
      <c r="O5" s="52">
        <v>0.09</v>
      </c>
      <c r="P5" s="52">
        <v>0.79</v>
      </c>
      <c r="Q5" s="52">
        <v>0.09</v>
      </c>
      <c r="R5" s="52"/>
      <c r="S5" s="55">
        <v>0.53500000000000003</v>
      </c>
      <c r="T5" s="55">
        <v>0.41499999999999998</v>
      </c>
      <c r="U5" s="55">
        <v>0.35</v>
      </c>
      <c r="V5" s="55">
        <v>0.26</v>
      </c>
      <c r="W5" s="55">
        <v>0.26</v>
      </c>
      <c r="X5" s="55">
        <v>0.26</v>
      </c>
      <c r="Y5" s="42">
        <f>2*13527.74</f>
        <v>27055.48</v>
      </c>
      <c r="Z5" s="42">
        <v>56484</v>
      </c>
      <c r="AA5" s="42">
        <v>33000</v>
      </c>
      <c r="AB5" s="42">
        <f>4223*2</f>
        <v>8446</v>
      </c>
      <c r="AC5" s="42">
        <v>0</v>
      </c>
      <c r="AD5" s="42">
        <v>15.5</v>
      </c>
      <c r="AE5" s="42">
        <v>18.5</v>
      </c>
      <c r="AF5" s="130">
        <f>Z5/2080</f>
        <v>27.155769230769231</v>
      </c>
      <c r="AG5" s="42"/>
    </row>
    <row r="6" spans="1:33" x14ac:dyDescent="0.2">
      <c r="A6" t="s">
        <v>263</v>
      </c>
      <c r="B6" s="52">
        <f>B5</f>
        <v>0.45</v>
      </c>
      <c r="C6" s="52"/>
      <c r="D6" s="52">
        <f t="shared" ref="D6:J6" si="2">D5</f>
        <v>0.79</v>
      </c>
      <c r="E6" s="52">
        <f t="shared" si="2"/>
        <v>0.65</v>
      </c>
      <c r="F6" s="52">
        <f t="shared" si="2"/>
        <v>0.11</v>
      </c>
      <c r="G6" s="52">
        <f t="shared" si="2"/>
        <v>0.09</v>
      </c>
      <c r="H6" s="52">
        <f t="shared" si="2"/>
        <v>0.98</v>
      </c>
      <c r="I6" s="52">
        <f t="shared" si="2"/>
        <v>0.09</v>
      </c>
      <c r="J6" s="52">
        <f t="shared" si="2"/>
        <v>0.37</v>
      </c>
      <c r="K6" s="52"/>
      <c r="L6" s="52">
        <f t="shared" ref="L6:Q6" si="3">L5</f>
        <v>0.67</v>
      </c>
      <c r="M6" s="52">
        <f t="shared" si="3"/>
        <v>0.53</v>
      </c>
      <c r="N6" s="52">
        <f t="shared" si="3"/>
        <v>0.11</v>
      </c>
      <c r="O6" s="52">
        <f t="shared" si="3"/>
        <v>0.09</v>
      </c>
      <c r="P6" s="52">
        <f t="shared" si="3"/>
        <v>0.79</v>
      </c>
      <c r="Q6" s="52">
        <f t="shared" si="3"/>
        <v>0.09</v>
      </c>
      <c r="R6" s="52"/>
      <c r="S6" s="55">
        <v>0.54</v>
      </c>
      <c r="T6" s="55">
        <f>T5</f>
        <v>0.41499999999999998</v>
      </c>
      <c r="U6" s="55">
        <f>U5</f>
        <v>0.35</v>
      </c>
      <c r="V6" s="55">
        <f>V5</f>
        <v>0.26</v>
      </c>
      <c r="W6" s="55">
        <f>W5</f>
        <v>0.26</v>
      </c>
      <c r="X6" s="55">
        <f>X5</f>
        <v>0.26</v>
      </c>
      <c r="Y6" s="42">
        <f t="shared" ref="Y6:AD6" si="4">Y5</f>
        <v>27055.48</v>
      </c>
      <c r="Z6" s="42">
        <f t="shared" si="4"/>
        <v>56484</v>
      </c>
      <c r="AA6" s="42">
        <f t="shared" si="4"/>
        <v>33000</v>
      </c>
      <c r="AB6" s="42">
        <f t="shared" si="4"/>
        <v>8446</v>
      </c>
      <c r="AC6" s="42">
        <f t="shared" si="4"/>
        <v>0</v>
      </c>
      <c r="AD6" s="42">
        <f t="shared" si="4"/>
        <v>15.5</v>
      </c>
      <c r="AE6" s="42">
        <f t="shared" ref="AE6:AG21" si="5">AE5</f>
        <v>18.5</v>
      </c>
      <c r="AF6" s="130">
        <f t="shared" ref="AF6:AF28" si="6">Z6/2080</f>
        <v>27.155769230769231</v>
      </c>
      <c r="AG6" s="42">
        <f t="shared" si="5"/>
        <v>0</v>
      </c>
    </row>
    <row r="7" spans="1:33" x14ac:dyDescent="0.2">
      <c r="A7" t="s">
        <v>264</v>
      </c>
      <c r="B7" s="52">
        <f t="shared" ref="B7:P27" si="7">B6</f>
        <v>0.45</v>
      </c>
      <c r="C7" s="52"/>
      <c r="D7" s="52">
        <f t="shared" si="7"/>
        <v>0.79</v>
      </c>
      <c r="E7" s="52">
        <f t="shared" si="7"/>
        <v>0.65</v>
      </c>
      <c r="F7" s="52">
        <f t="shared" si="7"/>
        <v>0.11</v>
      </c>
      <c r="G7" s="52">
        <f t="shared" si="7"/>
        <v>0.09</v>
      </c>
      <c r="H7" s="52">
        <f t="shared" si="7"/>
        <v>0.98</v>
      </c>
      <c r="I7" s="52">
        <f t="shared" si="7"/>
        <v>0.09</v>
      </c>
      <c r="J7" s="52">
        <f t="shared" si="7"/>
        <v>0.37</v>
      </c>
      <c r="K7" s="52"/>
      <c r="L7" s="52">
        <f t="shared" si="7"/>
        <v>0.67</v>
      </c>
      <c r="M7" s="52">
        <f t="shared" si="7"/>
        <v>0.53</v>
      </c>
      <c r="N7" s="52">
        <f t="shared" si="7"/>
        <v>0.11</v>
      </c>
      <c r="O7" s="52">
        <f t="shared" si="7"/>
        <v>0.09</v>
      </c>
      <c r="P7" s="52">
        <f t="shared" si="7"/>
        <v>0.79</v>
      </c>
      <c r="Q7" s="52">
        <f t="shared" ref="Q7:Q27" si="8">Q6</f>
        <v>0.09</v>
      </c>
      <c r="R7" s="52"/>
      <c r="S7" s="55">
        <f t="shared" ref="S7:S28" si="9">S6</f>
        <v>0.54</v>
      </c>
      <c r="T7" s="55">
        <f t="shared" ref="T7:T28" si="10">T6</f>
        <v>0.41499999999999998</v>
      </c>
      <c r="U7" s="55">
        <f t="shared" ref="U7:U28" si="11">U6</f>
        <v>0.35</v>
      </c>
      <c r="V7" s="55">
        <f t="shared" ref="V7:V28" si="12">V6</f>
        <v>0.26</v>
      </c>
      <c r="W7" s="55">
        <f t="shared" ref="W7:W28" si="13">W6</f>
        <v>0.26</v>
      </c>
      <c r="X7" s="55">
        <f t="shared" ref="X7:Y28" si="14">X6</f>
        <v>0.26</v>
      </c>
      <c r="Y7" s="42">
        <f t="shared" si="14"/>
        <v>27055.48</v>
      </c>
      <c r="Z7" s="42">
        <f t="shared" ref="Z7:Z28" si="15">Z6</f>
        <v>56484</v>
      </c>
      <c r="AA7" s="42">
        <f t="shared" ref="AA7:AB28" si="16">AA6</f>
        <v>33000</v>
      </c>
      <c r="AB7" s="42">
        <f t="shared" si="16"/>
        <v>8446</v>
      </c>
      <c r="AC7" s="42">
        <f t="shared" ref="AC7:AC28" si="17">AC6</f>
        <v>0</v>
      </c>
      <c r="AD7" s="42">
        <f t="shared" ref="AD7:AD28" si="18">AD6</f>
        <v>15.5</v>
      </c>
      <c r="AE7" s="42">
        <f t="shared" si="5"/>
        <v>18.5</v>
      </c>
      <c r="AF7" s="130">
        <f t="shared" si="6"/>
        <v>27.155769230769231</v>
      </c>
      <c r="AG7" s="42">
        <f t="shared" si="5"/>
        <v>0</v>
      </c>
    </row>
    <row r="8" spans="1:33" x14ac:dyDescent="0.2">
      <c r="A8" t="s">
        <v>265</v>
      </c>
      <c r="B8" s="52">
        <f t="shared" si="7"/>
        <v>0.45</v>
      </c>
      <c r="C8" s="52"/>
      <c r="D8" s="52">
        <f t="shared" si="7"/>
        <v>0.79</v>
      </c>
      <c r="E8" s="52">
        <f t="shared" si="7"/>
        <v>0.65</v>
      </c>
      <c r="F8" s="52">
        <f t="shared" si="7"/>
        <v>0.11</v>
      </c>
      <c r="G8" s="52">
        <f t="shared" si="7"/>
        <v>0.09</v>
      </c>
      <c r="H8" s="52">
        <f t="shared" si="7"/>
        <v>0.98</v>
      </c>
      <c r="I8" s="52">
        <f t="shared" si="7"/>
        <v>0.09</v>
      </c>
      <c r="J8" s="52">
        <f t="shared" si="7"/>
        <v>0.37</v>
      </c>
      <c r="K8" s="52"/>
      <c r="L8" s="52">
        <f t="shared" si="7"/>
        <v>0.67</v>
      </c>
      <c r="M8" s="52">
        <f t="shared" si="7"/>
        <v>0.53</v>
      </c>
      <c r="N8" s="52">
        <f t="shared" si="7"/>
        <v>0.11</v>
      </c>
      <c r="O8" s="52">
        <f t="shared" si="7"/>
        <v>0.09</v>
      </c>
      <c r="P8" s="52">
        <f t="shared" si="7"/>
        <v>0.79</v>
      </c>
      <c r="Q8" s="52">
        <f t="shared" si="8"/>
        <v>0.09</v>
      </c>
      <c r="R8" s="52"/>
      <c r="S8" s="55">
        <f t="shared" si="9"/>
        <v>0.54</v>
      </c>
      <c r="T8" s="55">
        <f t="shared" si="10"/>
        <v>0.41499999999999998</v>
      </c>
      <c r="U8" s="55">
        <f t="shared" si="11"/>
        <v>0.35</v>
      </c>
      <c r="V8" s="55">
        <f t="shared" si="12"/>
        <v>0.26</v>
      </c>
      <c r="W8" s="55">
        <f t="shared" si="13"/>
        <v>0.26</v>
      </c>
      <c r="X8" s="55">
        <f t="shared" si="14"/>
        <v>0.26</v>
      </c>
      <c r="Y8" s="42">
        <f t="shared" si="14"/>
        <v>27055.48</v>
      </c>
      <c r="Z8" s="42">
        <f t="shared" si="15"/>
        <v>56484</v>
      </c>
      <c r="AA8" s="42">
        <f t="shared" si="16"/>
        <v>33000</v>
      </c>
      <c r="AB8" s="42">
        <f t="shared" si="16"/>
        <v>8446</v>
      </c>
      <c r="AC8" s="42">
        <f t="shared" si="17"/>
        <v>0</v>
      </c>
      <c r="AD8" s="42">
        <f t="shared" si="18"/>
        <v>15.5</v>
      </c>
      <c r="AE8" s="42">
        <f t="shared" si="5"/>
        <v>18.5</v>
      </c>
      <c r="AF8" s="130">
        <f t="shared" si="6"/>
        <v>27.155769230769231</v>
      </c>
      <c r="AG8" s="42">
        <f t="shared" si="5"/>
        <v>0</v>
      </c>
    </row>
    <row r="9" spans="1:33" x14ac:dyDescent="0.2">
      <c r="A9" t="s">
        <v>266</v>
      </c>
      <c r="B9" s="52">
        <f t="shared" si="7"/>
        <v>0.45</v>
      </c>
      <c r="C9" s="52"/>
      <c r="D9" s="52">
        <f t="shared" si="7"/>
        <v>0.79</v>
      </c>
      <c r="E9" s="52">
        <f t="shared" si="7"/>
        <v>0.65</v>
      </c>
      <c r="F9" s="52">
        <f t="shared" si="7"/>
        <v>0.11</v>
      </c>
      <c r="G9" s="52">
        <f t="shared" si="7"/>
        <v>0.09</v>
      </c>
      <c r="H9" s="52">
        <f t="shared" si="7"/>
        <v>0.98</v>
      </c>
      <c r="I9" s="52">
        <f t="shared" si="7"/>
        <v>0.09</v>
      </c>
      <c r="J9" s="52">
        <f t="shared" si="7"/>
        <v>0.37</v>
      </c>
      <c r="K9" s="52"/>
      <c r="L9" s="52">
        <f t="shared" si="7"/>
        <v>0.67</v>
      </c>
      <c r="M9" s="52">
        <f t="shared" si="7"/>
        <v>0.53</v>
      </c>
      <c r="N9" s="52">
        <f t="shared" si="7"/>
        <v>0.11</v>
      </c>
      <c r="O9" s="52">
        <f t="shared" si="7"/>
        <v>0.09</v>
      </c>
      <c r="P9" s="52">
        <f t="shared" si="7"/>
        <v>0.79</v>
      </c>
      <c r="Q9" s="52">
        <f t="shared" si="8"/>
        <v>0.09</v>
      </c>
      <c r="R9" s="52"/>
      <c r="S9" s="55">
        <f t="shared" si="9"/>
        <v>0.54</v>
      </c>
      <c r="T9" s="55">
        <f t="shared" si="10"/>
        <v>0.41499999999999998</v>
      </c>
      <c r="U9" s="55">
        <f t="shared" si="11"/>
        <v>0.35</v>
      </c>
      <c r="V9" s="55">
        <f t="shared" si="12"/>
        <v>0.26</v>
      </c>
      <c r="W9" s="55">
        <f t="shared" si="13"/>
        <v>0.26</v>
      </c>
      <c r="X9" s="55">
        <f t="shared" si="14"/>
        <v>0.26</v>
      </c>
      <c r="Y9" s="42">
        <f t="shared" si="14"/>
        <v>27055.48</v>
      </c>
      <c r="Z9" s="42">
        <f t="shared" si="15"/>
        <v>56484</v>
      </c>
      <c r="AA9" s="42">
        <f t="shared" si="16"/>
        <v>33000</v>
      </c>
      <c r="AB9" s="42">
        <f t="shared" si="16"/>
        <v>8446</v>
      </c>
      <c r="AC9" s="42">
        <f t="shared" si="17"/>
        <v>0</v>
      </c>
      <c r="AD9" s="42">
        <f t="shared" si="18"/>
        <v>15.5</v>
      </c>
      <c r="AE9" s="42">
        <f t="shared" si="5"/>
        <v>18.5</v>
      </c>
      <c r="AF9" s="130">
        <f t="shared" si="6"/>
        <v>27.155769230769231</v>
      </c>
      <c r="AG9" s="42">
        <f t="shared" si="5"/>
        <v>0</v>
      </c>
    </row>
    <row r="10" spans="1:33" x14ac:dyDescent="0.2">
      <c r="A10" t="s">
        <v>267</v>
      </c>
      <c r="B10" s="52">
        <f t="shared" si="7"/>
        <v>0.45</v>
      </c>
      <c r="C10" s="52"/>
      <c r="D10" s="52">
        <f t="shared" si="7"/>
        <v>0.79</v>
      </c>
      <c r="E10" s="52">
        <f t="shared" si="7"/>
        <v>0.65</v>
      </c>
      <c r="F10" s="52">
        <f t="shared" si="7"/>
        <v>0.11</v>
      </c>
      <c r="G10" s="52">
        <f t="shared" si="7"/>
        <v>0.09</v>
      </c>
      <c r="H10" s="52">
        <f t="shared" si="7"/>
        <v>0.98</v>
      </c>
      <c r="I10" s="52">
        <f t="shared" si="7"/>
        <v>0.09</v>
      </c>
      <c r="J10" s="52">
        <f t="shared" si="7"/>
        <v>0.37</v>
      </c>
      <c r="K10" s="52"/>
      <c r="L10" s="52">
        <f t="shared" si="7"/>
        <v>0.67</v>
      </c>
      <c r="M10" s="52">
        <f t="shared" si="7"/>
        <v>0.53</v>
      </c>
      <c r="N10" s="52">
        <f t="shared" si="7"/>
        <v>0.11</v>
      </c>
      <c r="O10" s="52">
        <f t="shared" si="7"/>
        <v>0.09</v>
      </c>
      <c r="P10" s="52">
        <f t="shared" ref="P10:P27" si="19">P9</f>
        <v>0.79</v>
      </c>
      <c r="Q10" s="52">
        <f t="shared" si="8"/>
        <v>0.09</v>
      </c>
      <c r="R10" s="52"/>
      <c r="S10" s="55">
        <f t="shared" si="9"/>
        <v>0.54</v>
      </c>
      <c r="T10" s="55">
        <f t="shared" si="10"/>
        <v>0.41499999999999998</v>
      </c>
      <c r="U10" s="55">
        <f t="shared" si="11"/>
        <v>0.35</v>
      </c>
      <c r="V10" s="55">
        <f t="shared" si="12"/>
        <v>0.26</v>
      </c>
      <c r="W10" s="55">
        <f t="shared" si="13"/>
        <v>0.26</v>
      </c>
      <c r="X10" s="55">
        <f t="shared" si="14"/>
        <v>0.26</v>
      </c>
      <c r="Y10" s="42">
        <f t="shared" si="14"/>
        <v>27055.48</v>
      </c>
      <c r="Z10" s="42">
        <f t="shared" si="15"/>
        <v>56484</v>
      </c>
      <c r="AA10" s="42">
        <f t="shared" si="16"/>
        <v>33000</v>
      </c>
      <c r="AB10" s="42">
        <f t="shared" si="16"/>
        <v>8446</v>
      </c>
      <c r="AC10" s="42">
        <f t="shared" si="17"/>
        <v>0</v>
      </c>
      <c r="AD10" s="42">
        <f t="shared" si="18"/>
        <v>15.5</v>
      </c>
      <c r="AE10" s="42">
        <f t="shared" si="5"/>
        <v>18.5</v>
      </c>
      <c r="AF10" s="130">
        <f t="shared" si="6"/>
        <v>27.155769230769231</v>
      </c>
      <c r="AG10" s="42">
        <f t="shared" si="5"/>
        <v>0</v>
      </c>
    </row>
    <row r="11" spans="1:33" x14ac:dyDescent="0.2">
      <c r="A11" t="s">
        <v>268</v>
      </c>
      <c r="B11" s="52">
        <f t="shared" si="7"/>
        <v>0.45</v>
      </c>
      <c r="C11" s="52"/>
      <c r="D11" s="52">
        <f t="shared" si="7"/>
        <v>0.79</v>
      </c>
      <c r="E11" s="52">
        <f t="shared" si="7"/>
        <v>0.65</v>
      </c>
      <c r="F11" s="52">
        <f t="shared" si="7"/>
        <v>0.11</v>
      </c>
      <c r="G11" s="52">
        <f t="shared" si="7"/>
        <v>0.09</v>
      </c>
      <c r="H11" s="52">
        <f t="shared" si="7"/>
        <v>0.98</v>
      </c>
      <c r="I11" s="52">
        <f t="shared" si="7"/>
        <v>0.09</v>
      </c>
      <c r="J11" s="52">
        <f t="shared" si="7"/>
        <v>0.37</v>
      </c>
      <c r="K11" s="52"/>
      <c r="L11" s="52">
        <f t="shared" si="7"/>
        <v>0.67</v>
      </c>
      <c r="M11" s="52">
        <f t="shared" si="7"/>
        <v>0.53</v>
      </c>
      <c r="N11" s="52">
        <f t="shared" si="7"/>
        <v>0.11</v>
      </c>
      <c r="O11" s="52">
        <f t="shared" si="7"/>
        <v>0.09</v>
      </c>
      <c r="P11" s="52">
        <f t="shared" si="19"/>
        <v>0.79</v>
      </c>
      <c r="Q11" s="52">
        <f t="shared" si="8"/>
        <v>0.09</v>
      </c>
      <c r="R11" s="52"/>
      <c r="S11" s="55">
        <f t="shared" si="9"/>
        <v>0.54</v>
      </c>
      <c r="T11" s="55">
        <f t="shared" si="10"/>
        <v>0.41499999999999998</v>
      </c>
      <c r="U11" s="55">
        <f t="shared" si="11"/>
        <v>0.35</v>
      </c>
      <c r="V11" s="55">
        <f t="shared" si="12"/>
        <v>0.26</v>
      </c>
      <c r="W11" s="55">
        <f t="shared" si="13"/>
        <v>0.26</v>
      </c>
      <c r="X11" s="55">
        <f t="shared" si="14"/>
        <v>0.26</v>
      </c>
      <c r="Y11" s="42">
        <f t="shared" si="14"/>
        <v>27055.48</v>
      </c>
      <c r="Z11" s="42">
        <f t="shared" si="15"/>
        <v>56484</v>
      </c>
      <c r="AA11" s="42">
        <f t="shared" si="16"/>
        <v>33000</v>
      </c>
      <c r="AB11" s="42">
        <f t="shared" si="16"/>
        <v>8446</v>
      </c>
      <c r="AC11" s="42">
        <f t="shared" si="17"/>
        <v>0</v>
      </c>
      <c r="AD11" s="42">
        <f t="shared" si="18"/>
        <v>15.5</v>
      </c>
      <c r="AE11" s="42">
        <f t="shared" si="5"/>
        <v>18.5</v>
      </c>
      <c r="AF11" s="130">
        <f t="shared" si="6"/>
        <v>27.155769230769231</v>
      </c>
      <c r="AG11" s="42">
        <f t="shared" si="5"/>
        <v>0</v>
      </c>
    </row>
    <row r="12" spans="1:33" x14ac:dyDescent="0.2">
      <c r="A12" t="s">
        <v>269</v>
      </c>
      <c r="B12" s="52">
        <f t="shared" si="7"/>
        <v>0.45</v>
      </c>
      <c r="C12" s="52"/>
      <c r="D12" s="52">
        <f t="shared" si="7"/>
        <v>0.79</v>
      </c>
      <c r="E12" s="52">
        <f t="shared" si="7"/>
        <v>0.65</v>
      </c>
      <c r="F12" s="52">
        <f t="shared" si="7"/>
        <v>0.11</v>
      </c>
      <c r="G12" s="52">
        <f t="shared" si="7"/>
        <v>0.09</v>
      </c>
      <c r="H12" s="52">
        <f t="shared" si="7"/>
        <v>0.98</v>
      </c>
      <c r="I12" s="52">
        <f t="shared" si="7"/>
        <v>0.09</v>
      </c>
      <c r="J12" s="52">
        <f t="shared" si="7"/>
        <v>0.37</v>
      </c>
      <c r="K12" s="52"/>
      <c r="L12" s="52">
        <f t="shared" si="7"/>
        <v>0.67</v>
      </c>
      <c r="M12" s="52">
        <f t="shared" si="7"/>
        <v>0.53</v>
      </c>
      <c r="N12" s="52">
        <f t="shared" si="7"/>
        <v>0.11</v>
      </c>
      <c r="O12" s="52">
        <f t="shared" si="7"/>
        <v>0.09</v>
      </c>
      <c r="P12" s="52">
        <f t="shared" si="19"/>
        <v>0.79</v>
      </c>
      <c r="Q12" s="52">
        <f t="shared" si="8"/>
        <v>0.09</v>
      </c>
      <c r="R12" s="52"/>
      <c r="S12" s="55">
        <f t="shared" si="9"/>
        <v>0.54</v>
      </c>
      <c r="T12" s="55">
        <f t="shared" si="10"/>
        <v>0.41499999999999998</v>
      </c>
      <c r="U12" s="55">
        <f t="shared" si="11"/>
        <v>0.35</v>
      </c>
      <c r="V12" s="55">
        <f t="shared" si="12"/>
        <v>0.26</v>
      </c>
      <c r="W12" s="55">
        <f t="shared" si="13"/>
        <v>0.26</v>
      </c>
      <c r="X12" s="55">
        <f t="shared" si="14"/>
        <v>0.26</v>
      </c>
      <c r="Y12" s="42">
        <f t="shared" si="14"/>
        <v>27055.48</v>
      </c>
      <c r="Z12" s="42">
        <f t="shared" si="15"/>
        <v>56484</v>
      </c>
      <c r="AA12" s="42">
        <f t="shared" si="16"/>
        <v>33000</v>
      </c>
      <c r="AB12" s="42">
        <f t="shared" si="16"/>
        <v>8446</v>
      </c>
      <c r="AC12" s="42">
        <f t="shared" si="17"/>
        <v>0</v>
      </c>
      <c r="AD12" s="42">
        <f t="shared" si="18"/>
        <v>15.5</v>
      </c>
      <c r="AE12" s="42">
        <f t="shared" si="5"/>
        <v>18.5</v>
      </c>
      <c r="AF12" s="130">
        <f t="shared" si="6"/>
        <v>27.155769230769231</v>
      </c>
      <c r="AG12" s="42">
        <f t="shared" si="5"/>
        <v>0</v>
      </c>
    </row>
    <row r="13" spans="1:33" x14ac:dyDescent="0.2">
      <c r="A13" t="s">
        <v>270</v>
      </c>
      <c r="B13" s="52">
        <f t="shared" si="7"/>
        <v>0.45</v>
      </c>
      <c r="C13" s="52"/>
      <c r="D13" s="52">
        <f t="shared" si="7"/>
        <v>0.79</v>
      </c>
      <c r="E13" s="52">
        <f t="shared" si="7"/>
        <v>0.65</v>
      </c>
      <c r="F13" s="52">
        <f t="shared" si="7"/>
        <v>0.11</v>
      </c>
      <c r="G13" s="52">
        <f t="shared" si="7"/>
        <v>0.09</v>
      </c>
      <c r="H13" s="52">
        <f t="shared" si="7"/>
        <v>0.98</v>
      </c>
      <c r="I13" s="52">
        <f t="shared" si="7"/>
        <v>0.09</v>
      </c>
      <c r="J13" s="52">
        <f t="shared" si="7"/>
        <v>0.37</v>
      </c>
      <c r="K13" s="52"/>
      <c r="L13" s="52">
        <f t="shared" si="7"/>
        <v>0.67</v>
      </c>
      <c r="M13" s="52">
        <f t="shared" si="7"/>
        <v>0.53</v>
      </c>
      <c r="N13" s="52">
        <f t="shared" si="7"/>
        <v>0.11</v>
      </c>
      <c r="O13" s="52">
        <f t="shared" si="7"/>
        <v>0.09</v>
      </c>
      <c r="P13" s="52">
        <f t="shared" si="19"/>
        <v>0.79</v>
      </c>
      <c r="Q13" s="52">
        <f t="shared" si="8"/>
        <v>0.09</v>
      </c>
      <c r="R13" s="52"/>
      <c r="S13" s="55">
        <f t="shared" si="9"/>
        <v>0.54</v>
      </c>
      <c r="T13" s="55">
        <f t="shared" si="10"/>
        <v>0.41499999999999998</v>
      </c>
      <c r="U13" s="55">
        <f t="shared" si="11"/>
        <v>0.35</v>
      </c>
      <c r="V13" s="55">
        <f t="shared" si="12"/>
        <v>0.26</v>
      </c>
      <c r="W13" s="55">
        <f t="shared" si="13"/>
        <v>0.26</v>
      </c>
      <c r="X13" s="55">
        <f t="shared" si="14"/>
        <v>0.26</v>
      </c>
      <c r="Y13" s="42">
        <f t="shared" si="14"/>
        <v>27055.48</v>
      </c>
      <c r="Z13" s="42">
        <f t="shared" si="15"/>
        <v>56484</v>
      </c>
      <c r="AA13" s="42">
        <f t="shared" si="16"/>
        <v>33000</v>
      </c>
      <c r="AB13" s="42">
        <f t="shared" si="16"/>
        <v>8446</v>
      </c>
      <c r="AC13" s="42">
        <f t="shared" si="17"/>
        <v>0</v>
      </c>
      <c r="AD13" s="42">
        <f t="shared" si="18"/>
        <v>15.5</v>
      </c>
      <c r="AE13" s="42">
        <f t="shared" si="5"/>
        <v>18.5</v>
      </c>
      <c r="AF13" s="130">
        <f t="shared" si="6"/>
        <v>27.155769230769231</v>
      </c>
      <c r="AG13" s="42">
        <f t="shared" si="5"/>
        <v>0</v>
      </c>
    </row>
    <row r="14" spans="1:33" x14ac:dyDescent="0.2">
      <c r="A14" t="s">
        <v>271</v>
      </c>
      <c r="B14" s="52">
        <f t="shared" si="7"/>
        <v>0.45</v>
      </c>
      <c r="C14" s="52"/>
      <c r="D14" s="52">
        <f t="shared" si="7"/>
        <v>0.79</v>
      </c>
      <c r="E14" s="52">
        <f t="shared" si="7"/>
        <v>0.65</v>
      </c>
      <c r="F14" s="52">
        <f t="shared" si="7"/>
        <v>0.11</v>
      </c>
      <c r="G14" s="52">
        <f t="shared" si="7"/>
        <v>0.09</v>
      </c>
      <c r="H14" s="52">
        <f t="shared" si="7"/>
        <v>0.98</v>
      </c>
      <c r="I14" s="52">
        <f t="shared" si="7"/>
        <v>0.09</v>
      </c>
      <c r="J14" s="52">
        <f t="shared" si="7"/>
        <v>0.37</v>
      </c>
      <c r="K14" s="52"/>
      <c r="L14" s="52">
        <f t="shared" si="7"/>
        <v>0.67</v>
      </c>
      <c r="M14" s="52">
        <f t="shared" si="7"/>
        <v>0.53</v>
      </c>
      <c r="N14" s="52">
        <f t="shared" si="7"/>
        <v>0.11</v>
      </c>
      <c r="O14" s="52">
        <f t="shared" si="7"/>
        <v>0.09</v>
      </c>
      <c r="P14" s="52">
        <f t="shared" si="19"/>
        <v>0.79</v>
      </c>
      <c r="Q14" s="52">
        <f t="shared" si="8"/>
        <v>0.09</v>
      </c>
      <c r="R14" s="52"/>
      <c r="S14" s="55">
        <f t="shared" si="9"/>
        <v>0.54</v>
      </c>
      <c r="T14" s="55">
        <f t="shared" si="10"/>
        <v>0.41499999999999998</v>
      </c>
      <c r="U14" s="55">
        <f t="shared" si="11"/>
        <v>0.35</v>
      </c>
      <c r="V14" s="55">
        <f t="shared" si="12"/>
        <v>0.26</v>
      </c>
      <c r="W14" s="55">
        <f t="shared" si="13"/>
        <v>0.26</v>
      </c>
      <c r="X14" s="55">
        <f t="shared" si="14"/>
        <v>0.26</v>
      </c>
      <c r="Y14" s="42">
        <f t="shared" si="14"/>
        <v>27055.48</v>
      </c>
      <c r="Z14" s="42">
        <f t="shared" si="15"/>
        <v>56484</v>
      </c>
      <c r="AA14" s="42">
        <f t="shared" si="16"/>
        <v>33000</v>
      </c>
      <c r="AB14" s="42">
        <f t="shared" si="16"/>
        <v>8446</v>
      </c>
      <c r="AC14" s="42">
        <f t="shared" si="17"/>
        <v>0</v>
      </c>
      <c r="AD14" s="42">
        <f t="shared" si="18"/>
        <v>15.5</v>
      </c>
      <c r="AE14" s="42">
        <f t="shared" si="5"/>
        <v>18.5</v>
      </c>
      <c r="AF14" s="130">
        <f t="shared" si="6"/>
        <v>27.155769230769231</v>
      </c>
      <c r="AG14" s="42">
        <f t="shared" si="5"/>
        <v>0</v>
      </c>
    </row>
    <row r="15" spans="1:33" x14ac:dyDescent="0.2">
      <c r="A15" t="s">
        <v>272</v>
      </c>
      <c r="B15" s="52">
        <f t="shared" si="7"/>
        <v>0.45</v>
      </c>
      <c r="C15" s="52"/>
      <c r="D15" s="52">
        <f t="shared" si="7"/>
        <v>0.79</v>
      </c>
      <c r="E15" s="52">
        <f t="shared" si="7"/>
        <v>0.65</v>
      </c>
      <c r="F15" s="52">
        <f t="shared" si="7"/>
        <v>0.11</v>
      </c>
      <c r="G15" s="52">
        <f t="shared" si="7"/>
        <v>0.09</v>
      </c>
      <c r="H15" s="52">
        <f t="shared" si="7"/>
        <v>0.98</v>
      </c>
      <c r="I15" s="52">
        <f t="shared" si="7"/>
        <v>0.09</v>
      </c>
      <c r="J15" s="52">
        <f t="shared" si="7"/>
        <v>0.37</v>
      </c>
      <c r="K15" s="52"/>
      <c r="L15" s="52">
        <f t="shared" si="7"/>
        <v>0.67</v>
      </c>
      <c r="M15" s="52">
        <f t="shared" si="7"/>
        <v>0.53</v>
      </c>
      <c r="N15" s="52">
        <f t="shared" si="7"/>
        <v>0.11</v>
      </c>
      <c r="O15" s="52">
        <f t="shared" si="7"/>
        <v>0.09</v>
      </c>
      <c r="P15" s="52">
        <f t="shared" si="19"/>
        <v>0.79</v>
      </c>
      <c r="Q15" s="52">
        <f t="shared" si="8"/>
        <v>0.09</v>
      </c>
      <c r="R15" s="52"/>
      <c r="S15" s="55">
        <f t="shared" si="9"/>
        <v>0.54</v>
      </c>
      <c r="T15" s="55">
        <f t="shared" si="10"/>
        <v>0.41499999999999998</v>
      </c>
      <c r="U15" s="55">
        <f t="shared" si="11"/>
        <v>0.35</v>
      </c>
      <c r="V15" s="55">
        <f t="shared" si="12"/>
        <v>0.26</v>
      </c>
      <c r="W15" s="55">
        <f t="shared" si="13"/>
        <v>0.26</v>
      </c>
      <c r="X15" s="55">
        <f t="shared" si="14"/>
        <v>0.26</v>
      </c>
      <c r="Y15" s="42">
        <f t="shared" si="14"/>
        <v>27055.48</v>
      </c>
      <c r="Z15" s="42">
        <f t="shared" si="15"/>
        <v>56484</v>
      </c>
      <c r="AA15" s="42">
        <f t="shared" si="16"/>
        <v>33000</v>
      </c>
      <c r="AB15" s="42">
        <f t="shared" si="16"/>
        <v>8446</v>
      </c>
      <c r="AC15" s="42">
        <f t="shared" si="17"/>
        <v>0</v>
      </c>
      <c r="AD15" s="42">
        <f t="shared" si="18"/>
        <v>15.5</v>
      </c>
      <c r="AE15" s="42">
        <f t="shared" si="5"/>
        <v>18.5</v>
      </c>
      <c r="AF15" s="130">
        <f t="shared" si="6"/>
        <v>27.155769230769231</v>
      </c>
      <c r="AG15" s="42">
        <f t="shared" si="5"/>
        <v>0</v>
      </c>
    </row>
    <row r="16" spans="1:33" x14ac:dyDescent="0.2">
      <c r="A16" t="s">
        <v>273</v>
      </c>
      <c r="B16" s="52">
        <f t="shared" si="7"/>
        <v>0.45</v>
      </c>
      <c r="C16" s="52"/>
      <c r="D16" s="52">
        <f t="shared" si="7"/>
        <v>0.79</v>
      </c>
      <c r="E16" s="52">
        <f t="shared" si="7"/>
        <v>0.65</v>
      </c>
      <c r="F16" s="52">
        <f t="shared" si="7"/>
        <v>0.11</v>
      </c>
      <c r="G16" s="52">
        <f t="shared" si="7"/>
        <v>0.09</v>
      </c>
      <c r="H16" s="52">
        <f t="shared" si="7"/>
        <v>0.98</v>
      </c>
      <c r="I16" s="52">
        <f t="shared" si="7"/>
        <v>0.09</v>
      </c>
      <c r="J16" s="52">
        <f t="shared" si="7"/>
        <v>0.37</v>
      </c>
      <c r="K16" s="52"/>
      <c r="L16" s="52">
        <f t="shared" si="7"/>
        <v>0.67</v>
      </c>
      <c r="M16" s="52">
        <f t="shared" si="7"/>
        <v>0.53</v>
      </c>
      <c r="N16" s="52">
        <f t="shared" si="7"/>
        <v>0.11</v>
      </c>
      <c r="O16" s="52">
        <f t="shared" si="7"/>
        <v>0.09</v>
      </c>
      <c r="P16" s="52">
        <f t="shared" si="19"/>
        <v>0.79</v>
      </c>
      <c r="Q16" s="52">
        <f t="shared" si="8"/>
        <v>0.09</v>
      </c>
      <c r="R16" s="52"/>
      <c r="S16" s="55">
        <f t="shared" si="9"/>
        <v>0.54</v>
      </c>
      <c r="T16" s="55">
        <f t="shared" si="10"/>
        <v>0.41499999999999998</v>
      </c>
      <c r="U16" s="55">
        <f t="shared" si="11"/>
        <v>0.35</v>
      </c>
      <c r="V16" s="55">
        <f t="shared" si="12"/>
        <v>0.26</v>
      </c>
      <c r="W16" s="55">
        <f t="shared" si="13"/>
        <v>0.26</v>
      </c>
      <c r="X16" s="55">
        <f t="shared" si="14"/>
        <v>0.26</v>
      </c>
      <c r="Y16" s="42">
        <f t="shared" si="14"/>
        <v>27055.48</v>
      </c>
      <c r="Z16" s="42">
        <f t="shared" si="15"/>
        <v>56484</v>
      </c>
      <c r="AA16" s="42">
        <f t="shared" si="16"/>
        <v>33000</v>
      </c>
      <c r="AB16" s="42">
        <f t="shared" si="16"/>
        <v>8446</v>
      </c>
      <c r="AC16" s="42">
        <f t="shared" si="17"/>
        <v>0</v>
      </c>
      <c r="AD16" s="42">
        <f t="shared" si="18"/>
        <v>15.5</v>
      </c>
      <c r="AE16" s="42">
        <f t="shared" si="5"/>
        <v>18.5</v>
      </c>
      <c r="AF16" s="130">
        <f t="shared" si="6"/>
        <v>27.155769230769231</v>
      </c>
      <c r="AG16" s="42">
        <f t="shared" si="5"/>
        <v>0</v>
      </c>
    </row>
    <row r="17" spans="1:33" x14ac:dyDescent="0.2">
      <c r="A17" t="s">
        <v>274</v>
      </c>
      <c r="B17" s="52">
        <f t="shared" si="7"/>
        <v>0.45</v>
      </c>
      <c r="C17" s="52"/>
      <c r="D17" s="52">
        <f t="shared" si="7"/>
        <v>0.79</v>
      </c>
      <c r="E17" s="52">
        <f t="shared" si="7"/>
        <v>0.65</v>
      </c>
      <c r="F17" s="52">
        <f t="shared" si="7"/>
        <v>0.11</v>
      </c>
      <c r="G17" s="52">
        <f t="shared" si="7"/>
        <v>0.09</v>
      </c>
      <c r="H17" s="52">
        <f t="shared" si="7"/>
        <v>0.98</v>
      </c>
      <c r="I17" s="52">
        <f t="shared" si="7"/>
        <v>0.09</v>
      </c>
      <c r="J17" s="52">
        <f t="shared" si="7"/>
        <v>0.37</v>
      </c>
      <c r="K17" s="52"/>
      <c r="L17" s="52">
        <f t="shared" si="7"/>
        <v>0.67</v>
      </c>
      <c r="M17" s="52">
        <f t="shared" si="7"/>
        <v>0.53</v>
      </c>
      <c r="N17" s="52">
        <f t="shared" si="7"/>
        <v>0.11</v>
      </c>
      <c r="O17" s="52">
        <f t="shared" si="7"/>
        <v>0.09</v>
      </c>
      <c r="P17" s="52">
        <f t="shared" si="19"/>
        <v>0.79</v>
      </c>
      <c r="Q17" s="52">
        <f t="shared" si="8"/>
        <v>0.09</v>
      </c>
      <c r="R17" s="52"/>
      <c r="S17" s="55">
        <f t="shared" si="9"/>
        <v>0.54</v>
      </c>
      <c r="T17" s="55">
        <f t="shared" si="10"/>
        <v>0.41499999999999998</v>
      </c>
      <c r="U17" s="55">
        <f t="shared" si="11"/>
        <v>0.35</v>
      </c>
      <c r="V17" s="55">
        <f t="shared" si="12"/>
        <v>0.26</v>
      </c>
      <c r="W17" s="55">
        <f t="shared" si="13"/>
        <v>0.26</v>
      </c>
      <c r="X17" s="55">
        <f t="shared" si="14"/>
        <v>0.26</v>
      </c>
      <c r="Y17" s="42">
        <f t="shared" si="14"/>
        <v>27055.48</v>
      </c>
      <c r="Z17" s="42">
        <f t="shared" si="15"/>
        <v>56484</v>
      </c>
      <c r="AA17" s="42">
        <f t="shared" si="16"/>
        <v>33000</v>
      </c>
      <c r="AB17" s="42">
        <f t="shared" si="16"/>
        <v>8446</v>
      </c>
      <c r="AC17" s="42">
        <f t="shared" si="17"/>
        <v>0</v>
      </c>
      <c r="AD17" s="42">
        <f t="shared" si="18"/>
        <v>15.5</v>
      </c>
      <c r="AE17" s="42">
        <f t="shared" si="5"/>
        <v>18.5</v>
      </c>
      <c r="AF17" s="130">
        <f t="shared" si="6"/>
        <v>27.155769230769231</v>
      </c>
      <c r="AG17" s="42">
        <f t="shared" si="5"/>
        <v>0</v>
      </c>
    </row>
    <row r="18" spans="1:33" x14ac:dyDescent="0.2">
      <c r="A18" t="s">
        <v>275</v>
      </c>
      <c r="B18" s="52">
        <f t="shared" si="7"/>
        <v>0.45</v>
      </c>
      <c r="C18" s="52"/>
      <c r="D18" s="52">
        <f t="shared" si="7"/>
        <v>0.79</v>
      </c>
      <c r="E18" s="52">
        <f t="shared" si="7"/>
        <v>0.65</v>
      </c>
      <c r="F18" s="52">
        <f t="shared" si="7"/>
        <v>0.11</v>
      </c>
      <c r="G18" s="52">
        <f t="shared" si="7"/>
        <v>0.09</v>
      </c>
      <c r="H18" s="52">
        <f t="shared" si="7"/>
        <v>0.98</v>
      </c>
      <c r="I18" s="52">
        <f t="shared" si="7"/>
        <v>0.09</v>
      </c>
      <c r="J18" s="52">
        <f t="shared" si="7"/>
        <v>0.37</v>
      </c>
      <c r="K18" s="52"/>
      <c r="L18" s="52">
        <f t="shared" si="7"/>
        <v>0.67</v>
      </c>
      <c r="M18" s="52">
        <f t="shared" si="7"/>
        <v>0.53</v>
      </c>
      <c r="N18" s="52">
        <f t="shared" si="7"/>
        <v>0.11</v>
      </c>
      <c r="O18" s="52">
        <f t="shared" si="7"/>
        <v>0.09</v>
      </c>
      <c r="P18" s="52">
        <f t="shared" si="19"/>
        <v>0.79</v>
      </c>
      <c r="Q18" s="52">
        <f t="shared" si="8"/>
        <v>0.09</v>
      </c>
      <c r="R18" s="52"/>
      <c r="S18" s="55">
        <f t="shared" si="9"/>
        <v>0.54</v>
      </c>
      <c r="T18" s="55">
        <f t="shared" si="10"/>
        <v>0.41499999999999998</v>
      </c>
      <c r="U18" s="55">
        <f t="shared" si="11"/>
        <v>0.35</v>
      </c>
      <c r="V18" s="55">
        <f t="shared" si="12"/>
        <v>0.26</v>
      </c>
      <c r="W18" s="55">
        <f t="shared" si="13"/>
        <v>0.26</v>
      </c>
      <c r="X18" s="55">
        <f t="shared" si="14"/>
        <v>0.26</v>
      </c>
      <c r="Y18" s="42">
        <f t="shared" si="14"/>
        <v>27055.48</v>
      </c>
      <c r="Z18" s="42">
        <f t="shared" si="15"/>
        <v>56484</v>
      </c>
      <c r="AA18" s="42">
        <f t="shared" si="16"/>
        <v>33000</v>
      </c>
      <c r="AB18" s="42">
        <f t="shared" si="16"/>
        <v>8446</v>
      </c>
      <c r="AC18" s="42">
        <f t="shared" si="17"/>
        <v>0</v>
      </c>
      <c r="AD18" s="42">
        <f t="shared" si="18"/>
        <v>15.5</v>
      </c>
      <c r="AE18" s="42">
        <f t="shared" si="5"/>
        <v>18.5</v>
      </c>
      <c r="AF18" s="130">
        <f t="shared" si="6"/>
        <v>27.155769230769231</v>
      </c>
      <c r="AG18" s="42">
        <f t="shared" si="5"/>
        <v>0</v>
      </c>
    </row>
    <row r="19" spans="1:33" x14ac:dyDescent="0.2">
      <c r="A19" t="s">
        <v>276</v>
      </c>
      <c r="B19" s="52">
        <f t="shared" si="7"/>
        <v>0.45</v>
      </c>
      <c r="C19" s="52"/>
      <c r="D19" s="52">
        <f t="shared" si="7"/>
        <v>0.79</v>
      </c>
      <c r="E19" s="52">
        <f t="shared" si="7"/>
        <v>0.65</v>
      </c>
      <c r="F19" s="52">
        <f t="shared" si="7"/>
        <v>0.11</v>
      </c>
      <c r="G19" s="52">
        <f t="shared" si="7"/>
        <v>0.09</v>
      </c>
      <c r="H19" s="52">
        <f t="shared" si="7"/>
        <v>0.98</v>
      </c>
      <c r="I19" s="52">
        <f t="shared" si="7"/>
        <v>0.09</v>
      </c>
      <c r="J19" s="52">
        <f t="shared" si="7"/>
        <v>0.37</v>
      </c>
      <c r="K19" s="52"/>
      <c r="L19" s="52">
        <f t="shared" si="7"/>
        <v>0.67</v>
      </c>
      <c r="M19" s="52">
        <f t="shared" si="7"/>
        <v>0.53</v>
      </c>
      <c r="N19" s="52">
        <f t="shared" si="7"/>
        <v>0.11</v>
      </c>
      <c r="O19" s="52">
        <f t="shared" si="7"/>
        <v>0.09</v>
      </c>
      <c r="P19" s="52">
        <f t="shared" si="19"/>
        <v>0.79</v>
      </c>
      <c r="Q19" s="52">
        <f t="shared" si="8"/>
        <v>0.09</v>
      </c>
      <c r="R19" s="52"/>
      <c r="S19" s="55">
        <f t="shared" si="9"/>
        <v>0.54</v>
      </c>
      <c r="T19" s="55">
        <f t="shared" si="10"/>
        <v>0.41499999999999998</v>
      </c>
      <c r="U19" s="55">
        <f t="shared" si="11"/>
        <v>0.35</v>
      </c>
      <c r="V19" s="55">
        <f t="shared" si="12"/>
        <v>0.26</v>
      </c>
      <c r="W19" s="55">
        <f t="shared" si="13"/>
        <v>0.26</v>
      </c>
      <c r="X19" s="55">
        <f t="shared" si="14"/>
        <v>0.26</v>
      </c>
      <c r="Y19" s="42">
        <f t="shared" si="14"/>
        <v>27055.48</v>
      </c>
      <c r="Z19" s="42">
        <f t="shared" si="15"/>
        <v>56484</v>
      </c>
      <c r="AA19" s="42">
        <f t="shared" si="16"/>
        <v>33000</v>
      </c>
      <c r="AB19" s="42">
        <f t="shared" si="16"/>
        <v>8446</v>
      </c>
      <c r="AC19" s="42">
        <f t="shared" si="17"/>
        <v>0</v>
      </c>
      <c r="AD19" s="42">
        <f t="shared" si="18"/>
        <v>15.5</v>
      </c>
      <c r="AE19" s="42">
        <f t="shared" si="5"/>
        <v>18.5</v>
      </c>
      <c r="AF19" s="130">
        <f t="shared" si="6"/>
        <v>27.155769230769231</v>
      </c>
      <c r="AG19" s="42">
        <f t="shared" si="5"/>
        <v>0</v>
      </c>
    </row>
    <row r="20" spans="1:33" x14ac:dyDescent="0.2">
      <c r="A20" t="s">
        <v>277</v>
      </c>
      <c r="B20" s="52">
        <f t="shared" si="7"/>
        <v>0.45</v>
      </c>
      <c r="C20" s="52"/>
      <c r="D20" s="52">
        <f t="shared" si="7"/>
        <v>0.79</v>
      </c>
      <c r="E20" s="52">
        <f t="shared" si="7"/>
        <v>0.65</v>
      </c>
      <c r="F20" s="52">
        <f t="shared" si="7"/>
        <v>0.11</v>
      </c>
      <c r="G20" s="52">
        <f t="shared" si="7"/>
        <v>0.09</v>
      </c>
      <c r="H20" s="52">
        <f t="shared" si="7"/>
        <v>0.98</v>
      </c>
      <c r="I20" s="52">
        <f t="shared" si="7"/>
        <v>0.09</v>
      </c>
      <c r="J20" s="52">
        <f t="shared" si="7"/>
        <v>0.37</v>
      </c>
      <c r="K20" s="52"/>
      <c r="L20" s="52">
        <f t="shared" si="7"/>
        <v>0.67</v>
      </c>
      <c r="M20" s="52">
        <f t="shared" si="7"/>
        <v>0.53</v>
      </c>
      <c r="N20" s="52">
        <f t="shared" si="7"/>
        <v>0.11</v>
      </c>
      <c r="O20" s="52">
        <f t="shared" si="7"/>
        <v>0.09</v>
      </c>
      <c r="P20" s="52">
        <f t="shared" si="19"/>
        <v>0.79</v>
      </c>
      <c r="Q20" s="52">
        <f t="shared" si="8"/>
        <v>0.09</v>
      </c>
      <c r="R20" s="52"/>
      <c r="S20" s="55">
        <f t="shared" si="9"/>
        <v>0.54</v>
      </c>
      <c r="T20" s="55">
        <f t="shared" si="10"/>
        <v>0.41499999999999998</v>
      </c>
      <c r="U20" s="55">
        <f t="shared" si="11"/>
        <v>0.35</v>
      </c>
      <c r="V20" s="55">
        <f t="shared" si="12"/>
        <v>0.26</v>
      </c>
      <c r="W20" s="55">
        <f t="shared" si="13"/>
        <v>0.26</v>
      </c>
      <c r="X20" s="55">
        <f t="shared" si="14"/>
        <v>0.26</v>
      </c>
      <c r="Y20" s="42">
        <f t="shared" si="14"/>
        <v>27055.48</v>
      </c>
      <c r="Z20" s="42">
        <f t="shared" si="15"/>
        <v>56484</v>
      </c>
      <c r="AA20" s="42">
        <f t="shared" si="16"/>
        <v>33000</v>
      </c>
      <c r="AB20" s="42">
        <f t="shared" si="16"/>
        <v>8446</v>
      </c>
      <c r="AC20" s="42">
        <f t="shared" si="17"/>
        <v>0</v>
      </c>
      <c r="AD20" s="42">
        <f t="shared" si="18"/>
        <v>15.5</v>
      </c>
      <c r="AE20" s="42">
        <f t="shared" si="5"/>
        <v>18.5</v>
      </c>
      <c r="AF20" s="130">
        <f t="shared" si="6"/>
        <v>27.155769230769231</v>
      </c>
      <c r="AG20" s="42">
        <f t="shared" si="5"/>
        <v>0</v>
      </c>
    </row>
    <row r="21" spans="1:33" x14ac:dyDescent="0.2">
      <c r="A21" t="s">
        <v>278</v>
      </c>
      <c r="B21" s="52">
        <f t="shared" si="7"/>
        <v>0.45</v>
      </c>
      <c r="C21" s="52"/>
      <c r="D21" s="52">
        <f t="shared" si="7"/>
        <v>0.79</v>
      </c>
      <c r="E21" s="52">
        <f t="shared" si="7"/>
        <v>0.65</v>
      </c>
      <c r="F21" s="52">
        <f t="shared" si="7"/>
        <v>0.11</v>
      </c>
      <c r="G21" s="52">
        <f t="shared" si="7"/>
        <v>0.09</v>
      </c>
      <c r="H21" s="52">
        <f t="shared" si="7"/>
        <v>0.98</v>
      </c>
      <c r="I21" s="52">
        <f t="shared" si="7"/>
        <v>0.09</v>
      </c>
      <c r="J21" s="52">
        <f t="shared" si="7"/>
        <v>0.37</v>
      </c>
      <c r="K21" s="52"/>
      <c r="L21" s="52">
        <f t="shared" si="7"/>
        <v>0.67</v>
      </c>
      <c r="M21" s="52">
        <f t="shared" si="7"/>
        <v>0.53</v>
      </c>
      <c r="N21" s="52">
        <f t="shared" si="7"/>
        <v>0.11</v>
      </c>
      <c r="O21" s="52">
        <f t="shared" si="7"/>
        <v>0.09</v>
      </c>
      <c r="P21" s="52">
        <f t="shared" si="19"/>
        <v>0.79</v>
      </c>
      <c r="Q21" s="52">
        <f t="shared" si="8"/>
        <v>0.09</v>
      </c>
      <c r="R21" s="52"/>
      <c r="S21" s="55">
        <f t="shared" si="9"/>
        <v>0.54</v>
      </c>
      <c r="T21" s="55">
        <f t="shared" si="10"/>
        <v>0.41499999999999998</v>
      </c>
      <c r="U21" s="55">
        <f t="shared" si="11"/>
        <v>0.35</v>
      </c>
      <c r="V21" s="55">
        <f t="shared" si="12"/>
        <v>0.26</v>
      </c>
      <c r="W21" s="55">
        <f t="shared" si="13"/>
        <v>0.26</v>
      </c>
      <c r="X21" s="55">
        <f t="shared" si="14"/>
        <v>0.26</v>
      </c>
      <c r="Y21" s="42">
        <f t="shared" si="14"/>
        <v>27055.48</v>
      </c>
      <c r="Z21" s="42">
        <f t="shared" si="15"/>
        <v>56484</v>
      </c>
      <c r="AA21" s="42">
        <f t="shared" si="16"/>
        <v>33000</v>
      </c>
      <c r="AB21" s="42">
        <f t="shared" si="16"/>
        <v>8446</v>
      </c>
      <c r="AC21" s="42">
        <f t="shared" si="17"/>
        <v>0</v>
      </c>
      <c r="AD21" s="42">
        <f t="shared" si="18"/>
        <v>15.5</v>
      </c>
      <c r="AE21" s="42">
        <f t="shared" si="5"/>
        <v>18.5</v>
      </c>
      <c r="AF21" s="130">
        <f t="shared" si="6"/>
        <v>27.155769230769231</v>
      </c>
      <c r="AG21" s="42">
        <f t="shared" si="5"/>
        <v>0</v>
      </c>
    </row>
    <row r="22" spans="1:33" x14ac:dyDescent="0.2">
      <c r="A22" t="s">
        <v>279</v>
      </c>
      <c r="B22" s="52">
        <f t="shared" si="7"/>
        <v>0.45</v>
      </c>
      <c r="C22" s="52"/>
      <c r="D22" s="52">
        <f t="shared" si="7"/>
        <v>0.79</v>
      </c>
      <c r="E22" s="52">
        <f t="shared" si="7"/>
        <v>0.65</v>
      </c>
      <c r="F22" s="52">
        <f t="shared" si="7"/>
        <v>0.11</v>
      </c>
      <c r="G22" s="52">
        <f t="shared" si="7"/>
        <v>0.09</v>
      </c>
      <c r="H22" s="52">
        <f t="shared" si="7"/>
        <v>0.98</v>
      </c>
      <c r="I22" s="52">
        <f t="shared" si="7"/>
        <v>0.09</v>
      </c>
      <c r="J22" s="52">
        <f t="shared" si="7"/>
        <v>0.37</v>
      </c>
      <c r="K22" s="52"/>
      <c r="L22" s="52">
        <f t="shared" si="7"/>
        <v>0.67</v>
      </c>
      <c r="M22" s="52">
        <f t="shared" si="7"/>
        <v>0.53</v>
      </c>
      <c r="N22" s="52">
        <f t="shared" si="7"/>
        <v>0.11</v>
      </c>
      <c r="O22" s="52">
        <f t="shared" si="7"/>
        <v>0.09</v>
      </c>
      <c r="P22" s="52">
        <f t="shared" si="19"/>
        <v>0.79</v>
      </c>
      <c r="Q22" s="52">
        <f t="shared" si="8"/>
        <v>0.09</v>
      </c>
      <c r="R22" s="52"/>
      <c r="S22" s="55">
        <f t="shared" si="9"/>
        <v>0.54</v>
      </c>
      <c r="T22" s="55">
        <f t="shared" si="10"/>
        <v>0.41499999999999998</v>
      </c>
      <c r="U22" s="55">
        <f t="shared" si="11"/>
        <v>0.35</v>
      </c>
      <c r="V22" s="55">
        <f t="shared" si="12"/>
        <v>0.26</v>
      </c>
      <c r="W22" s="55">
        <f t="shared" si="13"/>
        <v>0.26</v>
      </c>
      <c r="X22" s="55">
        <f t="shared" si="14"/>
        <v>0.26</v>
      </c>
      <c r="Y22" s="42">
        <f t="shared" si="14"/>
        <v>27055.48</v>
      </c>
      <c r="Z22" s="42">
        <f t="shared" si="15"/>
        <v>56484</v>
      </c>
      <c r="AA22" s="42">
        <f t="shared" si="16"/>
        <v>33000</v>
      </c>
      <c r="AB22" s="42">
        <f t="shared" si="16"/>
        <v>8446</v>
      </c>
      <c r="AC22" s="42">
        <f t="shared" si="17"/>
        <v>0</v>
      </c>
      <c r="AD22" s="42">
        <f t="shared" si="18"/>
        <v>15.5</v>
      </c>
      <c r="AE22" s="42">
        <f t="shared" ref="AE22:AE28" si="20">AE21</f>
        <v>18.5</v>
      </c>
      <c r="AF22" s="130">
        <f t="shared" si="6"/>
        <v>27.155769230769231</v>
      </c>
      <c r="AG22" s="42">
        <f t="shared" ref="AG22:AG28" si="21">AG21</f>
        <v>0</v>
      </c>
    </row>
    <row r="23" spans="1:33" x14ac:dyDescent="0.2">
      <c r="A23" t="s">
        <v>280</v>
      </c>
      <c r="B23" s="52">
        <f t="shared" si="7"/>
        <v>0.45</v>
      </c>
      <c r="C23" s="52"/>
      <c r="D23" s="52">
        <f t="shared" si="7"/>
        <v>0.79</v>
      </c>
      <c r="E23" s="52">
        <f t="shared" si="7"/>
        <v>0.65</v>
      </c>
      <c r="F23" s="52">
        <f t="shared" si="7"/>
        <v>0.11</v>
      </c>
      <c r="G23" s="52">
        <f t="shared" si="7"/>
        <v>0.09</v>
      </c>
      <c r="H23" s="52">
        <f t="shared" si="7"/>
        <v>0.98</v>
      </c>
      <c r="I23" s="52">
        <f t="shared" si="7"/>
        <v>0.09</v>
      </c>
      <c r="J23" s="52">
        <f t="shared" si="7"/>
        <v>0.37</v>
      </c>
      <c r="K23" s="52"/>
      <c r="L23" s="52">
        <f t="shared" si="7"/>
        <v>0.67</v>
      </c>
      <c r="M23" s="52">
        <f t="shared" si="7"/>
        <v>0.53</v>
      </c>
      <c r="N23" s="52">
        <f t="shared" si="7"/>
        <v>0.11</v>
      </c>
      <c r="O23" s="52">
        <f t="shared" si="7"/>
        <v>0.09</v>
      </c>
      <c r="P23" s="52">
        <f t="shared" si="19"/>
        <v>0.79</v>
      </c>
      <c r="Q23" s="52">
        <f t="shared" si="8"/>
        <v>0.09</v>
      </c>
      <c r="R23" s="52"/>
      <c r="S23" s="55">
        <f t="shared" si="9"/>
        <v>0.54</v>
      </c>
      <c r="T23" s="55">
        <f t="shared" si="10"/>
        <v>0.41499999999999998</v>
      </c>
      <c r="U23" s="55">
        <f t="shared" si="11"/>
        <v>0.35</v>
      </c>
      <c r="V23" s="55">
        <f t="shared" si="12"/>
        <v>0.26</v>
      </c>
      <c r="W23" s="55">
        <f t="shared" si="13"/>
        <v>0.26</v>
      </c>
      <c r="X23" s="55">
        <f t="shared" si="14"/>
        <v>0.26</v>
      </c>
      <c r="Y23" s="42">
        <f t="shared" si="14"/>
        <v>27055.48</v>
      </c>
      <c r="Z23" s="42">
        <f t="shared" si="15"/>
        <v>56484</v>
      </c>
      <c r="AA23" s="42">
        <f t="shared" si="16"/>
        <v>33000</v>
      </c>
      <c r="AB23" s="42">
        <f t="shared" si="16"/>
        <v>8446</v>
      </c>
      <c r="AC23" s="42">
        <f t="shared" si="17"/>
        <v>0</v>
      </c>
      <c r="AD23" s="42">
        <f t="shared" si="18"/>
        <v>15.5</v>
      </c>
      <c r="AE23" s="42">
        <f t="shared" si="20"/>
        <v>18.5</v>
      </c>
      <c r="AF23" s="130">
        <f t="shared" si="6"/>
        <v>27.155769230769231</v>
      </c>
      <c r="AG23" s="42">
        <f t="shared" si="21"/>
        <v>0</v>
      </c>
    </row>
    <row r="24" spans="1:33" x14ac:dyDescent="0.2">
      <c r="A24" t="s">
        <v>281</v>
      </c>
      <c r="B24" s="52">
        <f t="shared" si="7"/>
        <v>0.45</v>
      </c>
      <c r="C24" s="52"/>
      <c r="D24" s="52">
        <f t="shared" si="7"/>
        <v>0.79</v>
      </c>
      <c r="E24" s="52">
        <f t="shared" si="7"/>
        <v>0.65</v>
      </c>
      <c r="F24" s="52">
        <f t="shared" si="7"/>
        <v>0.11</v>
      </c>
      <c r="G24" s="52">
        <f t="shared" si="7"/>
        <v>0.09</v>
      </c>
      <c r="H24" s="52">
        <f t="shared" si="7"/>
        <v>0.98</v>
      </c>
      <c r="I24" s="52">
        <f t="shared" si="7"/>
        <v>0.09</v>
      </c>
      <c r="J24" s="52">
        <f t="shared" si="7"/>
        <v>0.37</v>
      </c>
      <c r="K24" s="52"/>
      <c r="L24" s="52">
        <f t="shared" si="7"/>
        <v>0.67</v>
      </c>
      <c r="M24" s="52">
        <f t="shared" si="7"/>
        <v>0.53</v>
      </c>
      <c r="N24" s="52">
        <f t="shared" si="7"/>
        <v>0.11</v>
      </c>
      <c r="O24" s="52">
        <f t="shared" si="7"/>
        <v>0.09</v>
      </c>
      <c r="P24" s="52">
        <f t="shared" si="19"/>
        <v>0.79</v>
      </c>
      <c r="Q24" s="52">
        <f t="shared" si="8"/>
        <v>0.09</v>
      </c>
      <c r="R24" s="52"/>
      <c r="S24" s="55">
        <f t="shared" si="9"/>
        <v>0.54</v>
      </c>
      <c r="T24" s="55">
        <f t="shared" si="10"/>
        <v>0.41499999999999998</v>
      </c>
      <c r="U24" s="55">
        <f t="shared" si="11"/>
        <v>0.35</v>
      </c>
      <c r="V24" s="55">
        <f t="shared" si="12"/>
        <v>0.26</v>
      </c>
      <c r="W24" s="55">
        <f t="shared" si="13"/>
        <v>0.26</v>
      </c>
      <c r="X24" s="55">
        <f t="shared" si="14"/>
        <v>0.26</v>
      </c>
      <c r="Y24" s="42">
        <f t="shared" si="14"/>
        <v>27055.48</v>
      </c>
      <c r="Z24" s="42">
        <f t="shared" si="15"/>
        <v>56484</v>
      </c>
      <c r="AA24" s="42">
        <f t="shared" si="16"/>
        <v>33000</v>
      </c>
      <c r="AB24" s="42">
        <f t="shared" si="16"/>
        <v>8446</v>
      </c>
      <c r="AC24" s="42">
        <f t="shared" si="17"/>
        <v>0</v>
      </c>
      <c r="AD24" s="42">
        <f t="shared" si="18"/>
        <v>15.5</v>
      </c>
      <c r="AE24" s="42">
        <f t="shared" si="20"/>
        <v>18.5</v>
      </c>
      <c r="AF24" s="130">
        <f t="shared" si="6"/>
        <v>27.155769230769231</v>
      </c>
      <c r="AG24" s="42">
        <f t="shared" si="21"/>
        <v>0</v>
      </c>
    </row>
    <row r="25" spans="1:33" x14ac:dyDescent="0.2">
      <c r="A25" t="s">
        <v>282</v>
      </c>
      <c r="B25" s="52">
        <f t="shared" si="7"/>
        <v>0.45</v>
      </c>
      <c r="C25" s="52"/>
      <c r="D25" s="52">
        <f t="shared" si="7"/>
        <v>0.79</v>
      </c>
      <c r="E25" s="52">
        <f t="shared" si="7"/>
        <v>0.65</v>
      </c>
      <c r="F25" s="52">
        <f t="shared" si="7"/>
        <v>0.11</v>
      </c>
      <c r="G25" s="52">
        <f t="shared" si="7"/>
        <v>0.09</v>
      </c>
      <c r="H25" s="52">
        <f t="shared" si="7"/>
        <v>0.98</v>
      </c>
      <c r="I25" s="52">
        <f t="shared" si="7"/>
        <v>0.09</v>
      </c>
      <c r="J25" s="52">
        <f t="shared" si="7"/>
        <v>0.37</v>
      </c>
      <c r="K25" s="52"/>
      <c r="L25" s="52">
        <f t="shared" si="7"/>
        <v>0.67</v>
      </c>
      <c r="M25" s="52">
        <f t="shared" si="7"/>
        <v>0.53</v>
      </c>
      <c r="N25" s="52">
        <f t="shared" si="7"/>
        <v>0.11</v>
      </c>
      <c r="O25" s="52">
        <f t="shared" si="7"/>
        <v>0.09</v>
      </c>
      <c r="P25" s="52">
        <f t="shared" si="19"/>
        <v>0.79</v>
      </c>
      <c r="Q25" s="52">
        <f t="shared" si="8"/>
        <v>0.09</v>
      </c>
      <c r="R25" s="52"/>
      <c r="S25" s="55">
        <f t="shared" si="9"/>
        <v>0.54</v>
      </c>
      <c r="T25" s="55">
        <f t="shared" si="10"/>
        <v>0.41499999999999998</v>
      </c>
      <c r="U25" s="55">
        <f t="shared" si="11"/>
        <v>0.35</v>
      </c>
      <c r="V25" s="55">
        <f t="shared" si="12"/>
        <v>0.26</v>
      </c>
      <c r="W25" s="55">
        <f t="shared" si="13"/>
        <v>0.26</v>
      </c>
      <c r="X25" s="55">
        <f t="shared" si="14"/>
        <v>0.26</v>
      </c>
      <c r="Y25" s="42">
        <f t="shared" si="14"/>
        <v>27055.48</v>
      </c>
      <c r="Z25" s="42">
        <f t="shared" si="15"/>
        <v>56484</v>
      </c>
      <c r="AA25" s="42">
        <f t="shared" si="16"/>
        <v>33000</v>
      </c>
      <c r="AB25" s="42">
        <f t="shared" si="16"/>
        <v>8446</v>
      </c>
      <c r="AC25" s="42">
        <f t="shared" si="17"/>
        <v>0</v>
      </c>
      <c r="AD25" s="42">
        <f t="shared" si="18"/>
        <v>15.5</v>
      </c>
      <c r="AE25" s="42">
        <f t="shared" si="20"/>
        <v>18.5</v>
      </c>
      <c r="AF25" s="130">
        <f t="shared" si="6"/>
        <v>27.155769230769231</v>
      </c>
      <c r="AG25" s="42">
        <f t="shared" si="21"/>
        <v>0</v>
      </c>
    </row>
    <row r="26" spans="1:33" x14ac:dyDescent="0.2">
      <c r="A26" t="s">
        <v>283</v>
      </c>
      <c r="B26" s="52">
        <f t="shared" si="7"/>
        <v>0.45</v>
      </c>
      <c r="C26" s="52"/>
      <c r="D26" s="52">
        <f t="shared" si="7"/>
        <v>0.79</v>
      </c>
      <c r="E26" s="52">
        <f t="shared" si="7"/>
        <v>0.65</v>
      </c>
      <c r="F26" s="52">
        <f t="shared" si="7"/>
        <v>0.11</v>
      </c>
      <c r="G26" s="52">
        <f t="shared" si="7"/>
        <v>0.09</v>
      </c>
      <c r="H26" s="52">
        <f t="shared" si="7"/>
        <v>0.98</v>
      </c>
      <c r="I26" s="52">
        <f t="shared" si="7"/>
        <v>0.09</v>
      </c>
      <c r="J26" s="52">
        <f t="shared" si="7"/>
        <v>0.37</v>
      </c>
      <c r="K26" s="52"/>
      <c r="L26" s="52">
        <f t="shared" si="7"/>
        <v>0.67</v>
      </c>
      <c r="M26" s="52">
        <f t="shared" si="7"/>
        <v>0.53</v>
      </c>
      <c r="N26" s="52">
        <f t="shared" si="7"/>
        <v>0.11</v>
      </c>
      <c r="O26" s="52">
        <f t="shared" si="7"/>
        <v>0.09</v>
      </c>
      <c r="P26" s="52">
        <f t="shared" si="19"/>
        <v>0.79</v>
      </c>
      <c r="Q26" s="52">
        <f t="shared" si="8"/>
        <v>0.09</v>
      </c>
      <c r="R26" s="52"/>
      <c r="S26" s="55">
        <f t="shared" si="9"/>
        <v>0.54</v>
      </c>
      <c r="T26" s="55">
        <f t="shared" si="10"/>
        <v>0.41499999999999998</v>
      </c>
      <c r="U26" s="55">
        <f t="shared" si="11"/>
        <v>0.35</v>
      </c>
      <c r="V26" s="55">
        <f t="shared" si="12"/>
        <v>0.26</v>
      </c>
      <c r="W26" s="55">
        <f t="shared" si="13"/>
        <v>0.26</v>
      </c>
      <c r="X26" s="55">
        <f t="shared" si="14"/>
        <v>0.26</v>
      </c>
      <c r="Y26" s="42">
        <f t="shared" si="14"/>
        <v>27055.48</v>
      </c>
      <c r="Z26" s="42">
        <f t="shared" si="15"/>
        <v>56484</v>
      </c>
      <c r="AA26" s="42">
        <f t="shared" si="16"/>
        <v>33000</v>
      </c>
      <c r="AB26" s="42">
        <f t="shared" si="16"/>
        <v>8446</v>
      </c>
      <c r="AC26" s="42">
        <f t="shared" si="17"/>
        <v>0</v>
      </c>
      <c r="AD26" s="42">
        <f t="shared" si="18"/>
        <v>15.5</v>
      </c>
      <c r="AE26" s="42">
        <f t="shared" si="20"/>
        <v>18.5</v>
      </c>
      <c r="AF26" s="130">
        <f t="shared" si="6"/>
        <v>27.155769230769231</v>
      </c>
      <c r="AG26" s="42">
        <f t="shared" si="21"/>
        <v>0</v>
      </c>
    </row>
    <row r="27" spans="1:33" x14ac:dyDescent="0.2">
      <c r="A27" t="s">
        <v>284</v>
      </c>
      <c r="B27" s="52">
        <f t="shared" si="7"/>
        <v>0.45</v>
      </c>
      <c r="C27" s="52"/>
      <c r="D27" s="52">
        <f t="shared" si="7"/>
        <v>0.79</v>
      </c>
      <c r="E27" s="52">
        <f t="shared" si="7"/>
        <v>0.65</v>
      </c>
      <c r="F27" s="52">
        <f t="shared" si="7"/>
        <v>0.11</v>
      </c>
      <c r="G27" s="52">
        <f t="shared" si="7"/>
        <v>0.09</v>
      </c>
      <c r="H27" s="52">
        <f t="shared" si="7"/>
        <v>0.98</v>
      </c>
      <c r="I27" s="52">
        <f t="shared" si="7"/>
        <v>0.09</v>
      </c>
      <c r="J27" s="52">
        <f t="shared" si="7"/>
        <v>0.37</v>
      </c>
      <c r="K27" s="52"/>
      <c r="L27" s="52">
        <f t="shared" si="7"/>
        <v>0.67</v>
      </c>
      <c r="M27" s="52">
        <f t="shared" si="7"/>
        <v>0.53</v>
      </c>
      <c r="N27" s="52">
        <f t="shared" si="7"/>
        <v>0.11</v>
      </c>
      <c r="O27" s="52">
        <f t="shared" si="7"/>
        <v>0.09</v>
      </c>
      <c r="P27" s="52">
        <f t="shared" si="19"/>
        <v>0.79</v>
      </c>
      <c r="Q27" s="52">
        <f t="shared" si="8"/>
        <v>0.09</v>
      </c>
      <c r="R27" s="52"/>
      <c r="S27" s="55">
        <f t="shared" si="9"/>
        <v>0.54</v>
      </c>
      <c r="T27" s="55">
        <f t="shared" si="10"/>
        <v>0.41499999999999998</v>
      </c>
      <c r="U27" s="55">
        <f t="shared" si="11"/>
        <v>0.35</v>
      </c>
      <c r="V27" s="55">
        <f t="shared" si="12"/>
        <v>0.26</v>
      </c>
      <c r="W27" s="55">
        <f t="shared" si="13"/>
        <v>0.26</v>
      </c>
      <c r="X27" s="55">
        <f t="shared" si="14"/>
        <v>0.26</v>
      </c>
      <c r="Y27" s="42">
        <f t="shared" si="14"/>
        <v>27055.48</v>
      </c>
      <c r="Z27" s="42">
        <f t="shared" si="15"/>
        <v>56484</v>
      </c>
      <c r="AA27" s="42">
        <f t="shared" si="16"/>
        <v>33000</v>
      </c>
      <c r="AB27" s="42">
        <f t="shared" si="16"/>
        <v>8446</v>
      </c>
      <c r="AC27" s="42">
        <f t="shared" si="17"/>
        <v>0</v>
      </c>
      <c r="AD27" s="42">
        <f t="shared" si="18"/>
        <v>15.5</v>
      </c>
      <c r="AE27" s="42">
        <f t="shared" si="20"/>
        <v>18.5</v>
      </c>
      <c r="AF27" s="130">
        <f t="shared" si="6"/>
        <v>27.155769230769231</v>
      </c>
      <c r="AG27" s="42">
        <f t="shared" si="21"/>
        <v>0</v>
      </c>
    </row>
    <row r="28" spans="1:33" x14ac:dyDescent="0.2">
      <c r="A28" s="61" t="str">
        <f>IF($G$2&lt;5,"FYxx",VLOOKUP(#REF!,'CW-nextFY'!#REF!,6,FALSE))</f>
        <v>FYxx</v>
      </c>
      <c r="B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S28" s="55">
        <f t="shared" si="9"/>
        <v>0.54</v>
      </c>
      <c r="T28" s="55">
        <f t="shared" si="10"/>
        <v>0.41499999999999998</v>
      </c>
      <c r="U28" s="55">
        <f t="shared" si="11"/>
        <v>0.35</v>
      </c>
      <c r="V28" s="55">
        <f t="shared" si="12"/>
        <v>0.26</v>
      </c>
      <c r="W28" s="55">
        <f t="shared" si="13"/>
        <v>0.26</v>
      </c>
      <c r="X28" s="55">
        <f t="shared" si="14"/>
        <v>0.26</v>
      </c>
      <c r="Y28" s="42">
        <f t="shared" si="14"/>
        <v>27055.48</v>
      </c>
      <c r="Z28" s="42">
        <f t="shared" si="15"/>
        <v>56484</v>
      </c>
      <c r="AA28" s="42">
        <f t="shared" si="16"/>
        <v>33000</v>
      </c>
      <c r="AB28" s="42">
        <f t="shared" si="16"/>
        <v>8446</v>
      </c>
      <c r="AC28" s="42">
        <f t="shared" si="17"/>
        <v>0</v>
      </c>
      <c r="AD28" s="42">
        <f t="shared" si="18"/>
        <v>15.5</v>
      </c>
      <c r="AE28" s="42">
        <f t="shared" si="20"/>
        <v>18.5</v>
      </c>
      <c r="AF28" s="130">
        <f t="shared" si="6"/>
        <v>27.155769230769231</v>
      </c>
      <c r="AG28" s="42">
        <f t="shared" si="21"/>
        <v>0</v>
      </c>
    </row>
    <row r="29" spans="1:33" x14ac:dyDescent="0.2">
      <c r="AB29" s="42"/>
      <c r="AC29" s="42"/>
      <c r="AD29" s="42"/>
      <c r="AE29" s="42"/>
      <c r="AF29" s="42"/>
      <c r="AG29" s="42"/>
    </row>
    <row r="30" spans="1:33" x14ac:dyDescent="0.2">
      <c r="AB30" s="42"/>
      <c r="AC30" s="42"/>
      <c r="AD30" s="42"/>
      <c r="AE30" s="42"/>
      <c r="AF30" s="42"/>
      <c r="AG30" s="42"/>
    </row>
    <row r="31" spans="1:33" x14ac:dyDescent="0.2">
      <c r="AB31" s="42"/>
      <c r="AC31" s="42"/>
      <c r="AD31" s="42"/>
      <c r="AE31" s="42"/>
      <c r="AF31" s="42"/>
      <c r="AG31" s="42"/>
    </row>
    <row r="32" spans="1:33" x14ac:dyDescent="0.2">
      <c r="AB32" s="42"/>
      <c r="AC32" s="42"/>
      <c r="AD32" s="42"/>
      <c r="AE32" s="42"/>
      <c r="AF32" s="42"/>
      <c r="AG32" s="42"/>
    </row>
    <row r="33" spans="28:33" x14ac:dyDescent="0.2">
      <c r="AB33" s="42"/>
      <c r="AC33" s="42"/>
      <c r="AD33" s="42"/>
      <c r="AE33" s="42"/>
      <c r="AF33" s="42"/>
      <c r="AG33" s="42"/>
    </row>
    <row r="34" spans="28:33" x14ac:dyDescent="0.2">
      <c r="AB34" s="42"/>
      <c r="AC34" s="42"/>
      <c r="AD34" s="42"/>
      <c r="AE34" s="42"/>
      <c r="AF34" s="42"/>
      <c r="AG34" s="42"/>
    </row>
    <row r="35" spans="28:33" x14ac:dyDescent="0.2">
      <c r="AB35" s="42"/>
      <c r="AC35" s="42"/>
      <c r="AD35" s="42"/>
      <c r="AE35" s="42"/>
      <c r="AF35" s="42"/>
      <c r="AG35" s="42"/>
    </row>
    <row r="36" spans="28:33" x14ac:dyDescent="0.2">
      <c r="AB36" s="42"/>
      <c r="AC36" s="42"/>
      <c r="AD36" s="42"/>
      <c r="AE36" s="42"/>
      <c r="AF36" s="42"/>
      <c r="AG36" s="42"/>
    </row>
    <row r="37" spans="28:33" x14ac:dyDescent="0.2">
      <c r="AB37" s="42"/>
      <c r="AC37" s="42"/>
      <c r="AD37" s="42"/>
      <c r="AE37" s="42"/>
      <c r="AF37" s="42"/>
      <c r="AG37" s="42"/>
    </row>
    <row r="38" spans="28:33" x14ac:dyDescent="0.2">
      <c r="AB38" s="42"/>
      <c r="AC38" s="42"/>
      <c r="AD38" s="42"/>
      <c r="AE38" s="42"/>
      <c r="AF38" s="42"/>
      <c r="AG38" s="42"/>
    </row>
    <row r="39" spans="28:33" x14ac:dyDescent="0.2">
      <c r="AB39" s="42"/>
      <c r="AC39" s="42"/>
      <c r="AD39" s="42"/>
      <c r="AE39" s="42"/>
      <c r="AF39" s="42"/>
      <c r="AG39" s="42"/>
    </row>
    <row r="40" spans="28:33" x14ac:dyDescent="0.2">
      <c r="AB40" s="42"/>
      <c r="AC40" s="42"/>
      <c r="AD40" s="42"/>
      <c r="AE40" s="42"/>
      <c r="AF40" s="42"/>
      <c r="AG40" s="42"/>
    </row>
    <row r="41" spans="28:33" x14ac:dyDescent="0.2">
      <c r="AB41" s="42"/>
      <c r="AC41" s="42"/>
      <c r="AD41" s="42"/>
      <c r="AE41" s="42"/>
      <c r="AF41" s="42"/>
      <c r="AG41" s="42"/>
    </row>
  </sheetData>
  <mergeCells count="3">
    <mergeCell ref="J2:Q2"/>
    <mergeCell ref="B2:I2"/>
    <mergeCell ref="S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F34A-033E-4A16-99CE-F69F53385944}">
  <dimension ref="B1:AT487"/>
  <sheetViews>
    <sheetView workbookViewId="0">
      <pane ySplit="1" topLeftCell="A2" activePane="bottomLeft" state="frozen"/>
      <selection pane="bottomLeft" activeCell="P26" sqref="P26"/>
    </sheetView>
  </sheetViews>
  <sheetFormatPr defaultColWidth="8.85546875" defaultRowHeight="12.75" x14ac:dyDescent="0.2"/>
  <cols>
    <col min="1" max="1" width="8.85546875" style="372"/>
    <col min="2" max="2" width="16.140625" style="372" bestFit="1" customWidth="1"/>
    <col min="3" max="3" width="5.5703125" style="372" bestFit="1" customWidth="1"/>
    <col min="4" max="4" width="13.28515625" style="372" customWidth="1"/>
    <col min="5" max="5" width="34.140625" style="372" bestFit="1" customWidth="1"/>
    <col min="6" max="6" width="19.140625" style="372" bestFit="1" customWidth="1"/>
    <col min="7" max="7" width="19.42578125" style="372" bestFit="1" customWidth="1"/>
    <col min="8" max="8" width="12.85546875" style="372" bestFit="1" customWidth="1"/>
    <col min="9" max="9" width="7.85546875" style="378" bestFit="1" customWidth="1"/>
    <col min="10" max="10" width="14" style="384" customWidth="1"/>
    <col min="11" max="18" width="14.28515625" style="372" bestFit="1" customWidth="1"/>
    <col min="19" max="46" width="12.28515625" style="372" bestFit="1" customWidth="1"/>
    <col min="47" max="16384" width="8.85546875" style="372"/>
  </cols>
  <sheetData>
    <row r="1" spans="2:46" s="376" customFormat="1" ht="15" x14ac:dyDescent="0.25">
      <c r="B1" s="373" t="s">
        <v>495</v>
      </c>
      <c r="C1" s="373" t="s">
        <v>444</v>
      </c>
      <c r="D1" s="373" t="s">
        <v>670</v>
      </c>
      <c r="E1" s="373" t="s">
        <v>434</v>
      </c>
      <c r="F1" s="373" t="s">
        <v>670</v>
      </c>
      <c r="G1" s="375" t="s">
        <v>438</v>
      </c>
      <c r="H1" s="376" t="s">
        <v>435</v>
      </c>
      <c r="I1" s="377" t="s">
        <v>437</v>
      </c>
      <c r="J1" s="382" t="s">
        <v>445</v>
      </c>
      <c r="K1" s="376" t="s">
        <v>263</v>
      </c>
      <c r="L1" s="376" t="s">
        <v>264</v>
      </c>
      <c r="M1" s="376" t="s">
        <v>265</v>
      </c>
      <c r="N1" s="376" t="s">
        <v>266</v>
      </c>
      <c r="O1" s="376" t="s">
        <v>267</v>
      </c>
      <c r="P1" s="376" t="s">
        <v>268</v>
      </c>
      <c r="Q1" s="376" t="s">
        <v>269</v>
      </c>
      <c r="R1" s="376" t="s">
        <v>270</v>
      </c>
    </row>
    <row r="2" spans="2:46" ht="15" x14ac:dyDescent="0.25">
      <c r="B2" s="372" t="s">
        <v>669</v>
      </c>
      <c r="C2" s="372" t="str">
        <f>CONCATENATE('Budget-Output-Worksheet'!$G$8)</f>
        <v>FY26</v>
      </c>
      <c r="E2" s="371" t="s">
        <v>667</v>
      </c>
      <c r="F2" s="371"/>
      <c r="G2" s="372" t="s">
        <v>669</v>
      </c>
      <c r="H2" s="372" t="s">
        <v>669</v>
      </c>
      <c r="I2" s="371"/>
      <c r="J2" s="383">
        <f t="shared" ref="J2:J65" si="0">IF(C2="FY23",K2,IF(C2="FY24",L2,IF(C2="FY25",M2,IF(C2="FY26",N2,IF(C2="FY27",O2,IF(C2="FY28",P2,IF(C2="FY29",Q2,IF(C2="FY30",R2))))))))</f>
        <v>0</v>
      </c>
      <c r="K2" s="371">
        <v>0</v>
      </c>
      <c r="L2" s="371">
        <f t="shared" ref="L2:R9" si="1">K2</f>
        <v>0</v>
      </c>
      <c r="M2" s="371">
        <f t="shared" si="1"/>
        <v>0</v>
      </c>
      <c r="N2" s="371">
        <f t="shared" si="1"/>
        <v>0</v>
      </c>
      <c r="O2" s="371">
        <f t="shared" si="1"/>
        <v>0</v>
      </c>
      <c r="P2" s="371">
        <f t="shared" si="1"/>
        <v>0</v>
      </c>
      <c r="Q2" s="371">
        <f t="shared" si="1"/>
        <v>0</v>
      </c>
      <c r="R2" s="371">
        <f t="shared" si="1"/>
        <v>0</v>
      </c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</row>
    <row r="3" spans="2:46" ht="15" x14ac:dyDescent="0.25">
      <c r="B3" s="372" t="s">
        <v>669</v>
      </c>
      <c r="C3" s="372" t="str">
        <f>CONCATENATE('Budget-Output-Worksheet'!$G$8)</f>
        <v>FY26</v>
      </c>
      <c r="E3" s="371" t="s">
        <v>667</v>
      </c>
      <c r="F3" s="371"/>
      <c r="G3" s="372" t="s">
        <v>669</v>
      </c>
      <c r="H3" s="372" t="s">
        <v>669</v>
      </c>
      <c r="I3" s="371"/>
      <c r="J3" s="383">
        <f t="shared" si="0"/>
        <v>0</v>
      </c>
      <c r="K3" s="371">
        <v>0</v>
      </c>
      <c r="L3" s="371">
        <f t="shared" si="1"/>
        <v>0</v>
      </c>
      <c r="M3" s="371">
        <f t="shared" si="1"/>
        <v>0</v>
      </c>
      <c r="N3" s="371">
        <f t="shared" si="1"/>
        <v>0</v>
      </c>
      <c r="O3" s="371">
        <f t="shared" si="1"/>
        <v>0</v>
      </c>
      <c r="P3" s="371">
        <f t="shared" si="1"/>
        <v>0</v>
      </c>
      <c r="Q3" s="371">
        <f t="shared" si="1"/>
        <v>0</v>
      </c>
      <c r="R3" s="371">
        <f t="shared" si="1"/>
        <v>0</v>
      </c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</row>
    <row r="4" spans="2:46" ht="15" x14ac:dyDescent="0.25">
      <c r="B4" s="372" t="s">
        <v>669</v>
      </c>
      <c r="C4" s="372" t="str">
        <f>CONCATENATE('Budget-Output-Worksheet'!$G$8)</f>
        <v>FY26</v>
      </c>
      <c r="E4" s="371" t="s">
        <v>667</v>
      </c>
      <c r="F4" s="371"/>
      <c r="G4" s="372" t="s">
        <v>669</v>
      </c>
      <c r="H4" s="372" t="s">
        <v>669</v>
      </c>
      <c r="I4" s="371"/>
      <c r="J4" s="383">
        <f t="shared" si="0"/>
        <v>0</v>
      </c>
      <c r="K4" s="371">
        <v>0</v>
      </c>
      <c r="L4" s="371">
        <f t="shared" si="1"/>
        <v>0</v>
      </c>
      <c r="M4" s="371">
        <f t="shared" si="1"/>
        <v>0</v>
      </c>
      <c r="N4" s="371">
        <f t="shared" si="1"/>
        <v>0</v>
      </c>
      <c r="O4" s="371">
        <f t="shared" si="1"/>
        <v>0</v>
      </c>
      <c r="P4" s="371">
        <f t="shared" si="1"/>
        <v>0</v>
      </c>
      <c r="Q4" s="371">
        <f t="shared" si="1"/>
        <v>0</v>
      </c>
      <c r="R4" s="371">
        <f t="shared" si="1"/>
        <v>0</v>
      </c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</row>
    <row r="5" spans="2:46" ht="15" x14ac:dyDescent="0.25">
      <c r="B5" s="372" t="s">
        <v>669</v>
      </c>
      <c r="C5" s="372" t="str">
        <f>CONCATENATE('Budget-Output-Worksheet'!$G$8)</f>
        <v>FY26</v>
      </c>
      <c r="E5" s="371"/>
      <c r="F5" s="371"/>
      <c r="G5" s="372" t="s">
        <v>669</v>
      </c>
      <c r="H5" s="372" t="s">
        <v>669</v>
      </c>
      <c r="I5" s="371"/>
      <c r="J5" s="383">
        <f t="shared" si="0"/>
        <v>0</v>
      </c>
      <c r="K5" s="371">
        <v>0</v>
      </c>
      <c r="L5" s="371">
        <f t="shared" si="1"/>
        <v>0</v>
      </c>
      <c r="M5" s="371">
        <f t="shared" si="1"/>
        <v>0</v>
      </c>
      <c r="N5" s="371">
        <f t="shared" si="1"/>
        <v>0</v>
      </c>
      <c r="O5" s="371">
        <f t="shared" si="1"/>
        <v>0</v>
      </c>
      <c r="P5" s="371">
        <f t="shared" si="1"/>
        <v>0</v>
      </c>
      <c r="Q5" s="371">
        <f t="shared" si="1"/>
        <v>0</v>
      </c>
      <c r="R5" s="371">
        <f t="shared" si="1"/>
        <v>0</v>
      </c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</row>
    <row r="6" spans="2:46" ht="15" x14ac:dyDescent="0.25">
      <c r="B6" s="372" t="s">
        <v>669</v>
      </c>
      <c r="C6" s="372" t="str">
        <f>CONCATENATE('Budget-Output-Worksheet'!$G$8)</f>
        <v>FY26</v>
      </c>
      <c r="E6" s="371"/>
      <c r="F6" s="371"/>
      <c r="G6" s="372" t="s">
        <v>669</v>
      </c>
      <c r="H6" s="372" t="s">
        <v>669</v>
      </c>
      <c r="I6" s="371"/>
      <c r="J6" s="383">
        <f t="shared" si="0"/>
        <v>0</v>
      </c>
      <c r="K6" s="371">
        <v>0</v>
      </c>
      <c r="L6" s="371">
        <f t="shared" si="1"/>
        <v>0</v>
      </c>
      <c r="M6" s="371">
        <f t="shared" si="1"/>
        <v>0</v>
      </c>
      <c r="N6" s="371">
        <f t="shared" si="1"/>
        <v>0</v>
      </c>
      <c r="O6" s="371">
        <f t="shared" si="1"/>
        <v>0</v>
      </c>
      <c r="P6" s="371">
        <f t="shared" si="1"/>
        <v>0</v>
      </c>
      <c r="Q6" s="371">
        <f t="shared" si="1"/>
        <v>0</v>
      </c>
      <c r="R6" s="371">
        <f t="shared" si="1"/>
        <v>0</v>
      </c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</row>
    <row r="7" spans="2:46" ht="15" x14ac:dyDescent="0.25">
      <c r="B7" s="372" t="s">
        <v>669</v>
      </c>
      <c r="C7" s="372" t="str">
        <f>CONCATENATE('Budget-Output-Worksheet'!$G$8)</f>
        <v>FY26</v>
      </c>
      <c r="E7" s="371"/>
      <c r="F7" s="371"/>
      <c r="G7" s="372" t="s">
        <v>669</v>
      </c>
      <c r="H7" s="372" t="s">
        <v>669</v>
      </c>
      <c r="I7" s="371"/>
      <c r="J7" s="383">
        <f t="shared" si="0"/>
        <v>0</v>
      </c>
      <c r="K7" s="371">
        <v>0</v>
      </c>
      <c r="L7" s="371">
        <f t="shared" si="1"/>
        <v>0</v>
      </c>
      <c r="M7" s="371">
        <f t="shared" si="1"/>
        <v>0</v>
      </c>
      <c r="N7" s="371">
        <f t="shared" si="1"/>
        <v>0</v>
      </c>
      <c r="O7" s="371">
        <f t="shared" si="1"/>
        <v>0</v>
      </c>
      <c r="P7" s="371">
        <f t="shared" si="1"/>
        <v>0</v>
      </c>
      <c r="Q7" s="371">
        <f t="shared" si="1"/>
        <v>0</v>
      </c>
      <c r="R7" s="371">
        <f t="shared" si="1"/>
        <v>0</v>
      </c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</row>
    <row r="8" spans="2:46" ht="15" x14ac:dyDescent="0.25">
      <c r="B8" s="372" t="s">
        <v>669</v>
      </c>
      <c r="C8" s="372" t="str">
        <f>CONCATENATE('Budget-Output-Worksheet'!$G$8)</f>
        <v>FY26</v>
      </c>
      <c r="E8" s="371"/>
      <c r="F8" s="371"/>
      <c r="G8" s="372" t="s">
        <v>669</v>
      </c>
      <c r="H8" s="372" t="s">
        <v>669</v>
      </c>
      <c r="I8" s="371"/>
      <c r="J8" s="383">
        <f t="shared" si="0"/>
        <v>0</v>
      </c>
      <c r="K8" s="371">
        <v>0</v>
      </c>
      <c r="L8" s="371">
        <f t="shared" si="1"/>
        <v>0</v>
      </c>
      <c r="M8" s="371">
        <f t="shared" si="1"/>
        <v>0</v>
      </c>
      <c r="N8" s="371">
        <f t="shared" si="1"/>
        <v>0</v>
      </c>
      <c r="O8" s="371">
        <f t="shared" si="1"/>
        <v>0</v>
      </c>
      <c r="P8" s="371">
        <f t="shared" si="1"/>
        <v>0</v>
      </c>
      <c r="Q8" s="371">
        <f t="shared" si="1"/>
        <v>0</v>
      </c>
      <c r="R8" s="371">
        <f t="shared" si="1"/>
        <v>0</v>
      </c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</row>
    <row r="9" spans="2:46" ht="15" x14ac:dyDescent="0.25">
      <c r="B9" s="372" t="s">
        <v>669</v>
      </c>
      <c r="C9" s="372" t="str">
        <f>CONCATENATE('Budget-Output-Worksheet'!$G$8)</f>
        <v>FY26</v>
      </c>
      <c r="E9" s="371"/>
      <c r="F9" s="371"/>
      <c r="G9" s="372" t="s">
        <v>669</v>
      </c>
      <c r="H9" s="372" t="s">
        <v>669</v>
      </c>
      <c r="I9" s="371"/>
      <c r="J9" s="383">
        <f t="shared" si="0"/>
        <v>0</v>
      </c>
      <c r="K9" s="371">
        <v>0</v>
      </c>
      <c r="L9" s="371">
        <f t="shared" si="1"/>
        <v>0</v>
      </c>
      <c r="M9" s="371">
        <f t="shared" si="1"/>
        <v>0</v>
      </c>
      <c r="N9" s="371">
        <f t="shared" si="1"/>
        <v>0</v>
      </c>
      <c r="O9" s="371">
        <f t="shared" si="1"/>
        <v>0</v>
      </c>
      <c r="P9" s="371">
        <f t="shared" si="1"/>
        <v>0</v>
      </c>
      <c r="Q9" s="371">
        <f t="shared" si="1"/>
        <v>0</v>
      </c>
      <c r="R9" s="371">
        <f t="shared" si="1"/>
        <v>0</v>
      </c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</row>
    <row r="10" spans="2:46" ht="15" x14ac:dyDescent="0.25">
      <c r="B10" s="372" t="s">
        <v>669</v>
      </c>
      <c r="C10" s="372" t="str">
        <f>CONCATENATE('Budget-Output-Worksheet'!$G$8)</f>
        <v>FY26</v>
      </c>
      <c r="E10" s="371"/>
      <c r="F10" s="371"/>
      <c r="G10" s="372" t="s">
        <v>669</v>
      </c>
      <c r="H10" s="372" t="s">
        <v>669</v>
      </c>
      <c r="I10" s="371"/>
      <c r="J10" s="383">
        <f t="shared" si="0"/>
        <v>0</v>
      </c>
      <c r="K10" s="371">
        <v>0</v>
      </c>
      <c r="L10" s="371">
        <f t="shared" ref="L10:R19" si="2">K10</f>
        <v>0</v>
      </c>
      <c r="M10" s="371">
        <f t="shared" si="2"/>
        <v>0</v>
      </c>
      <c r="N10" s="371">
        <f t="shared" si="2"/>
        <v>0</v>
      </c>
      <c r="O10" s="371">
        <f t="shared" si="2"/>
        <v>0</v>
      </c>
      <c r="P10" s="371">
        <f t="shared" si="2"/>
        <v>0</v>
      </c>
      <c r="Q10" s="371">
        <f t="shared" si="2"/>
        <v>0</v>
      </c>
      <c r="R10" s="371">
        <f t="shared" si="2"/>
        <v>0</v>
      </c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</row>
    <row r="11" spans="2:46" ht="15" x14ac:dyDescent="0.25">
      <c r="B11" s="372" t="s">
        <v>669</v>
      </c>
      <c r="C11" s="372" t="str">
        <f>CONCATENATE('Budget-Output-Worksheet'!$G$8)</f>
        <v>FY26</v>
      </c>
      <c r="E11" s="371"/>
      <c r="F11" s="371"/>
      <c r="G11" s="372" t="s">
        <v>669</v>
      </c>
      <c r="H11" s="372" t="s">
        <v>669</v>
      </c>
      <c r="I11" s="371"/>
      <c r="J11" s="383">
        <f t="shared" si="0"/>
        <v>0</v>
      </c>
      <c r="K11" s="371">
        <v>0</v>
      </c>
      <c r="L11" s="371">
        <f t="shared" si="2"/>
        <v>0</v>
      </c>
      <c r="M11" s="371">
        <f t="shared" si="2"/>
        <v>0</v>
      </c>
      <c r="N11" s="371">
        <f t="shared" si="2"/>
        <v>0</v>
      </c>
      <c r="O11" s="371">
        <f t="shared" si="2"/>
        <v>0</v>
      </c>
      <c r="P11" s="371">
        <f t="shared" si="2"/>
        <v>0</v>
      </c>
      <c r="Q11" s="371">
        <f t="shared" si="2"/>
        <v>0</v>
      </c>
      <c r="R11" s="371">
        <f t="shared" si="2"/>
        <v>0</v>
      </c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</row>
    <row r="12" spans="2:46" ht="15" x14ac:dyDescent="0.25">
      <c r="B12" s="372" t="s">
        <v>669</v>
      </c>
      <c r="C12" s="372" t="str">
        <f>CONCATENATE('Budget-Output-Worksheet'!$G$8)</f>
        <v>FY26</v>
      </c>
      <c r="E12" s="371"/>
      <c r="F12" s="371"/>
      <c r="G12" s="372" t="s">
        <v>669</v>
      </c>
      <c r="H12" s="372" t="s">
        <v>669</v>
      </c>
      <c r="I12" s="371"/>
      <c r="J12" s="383">
        <f t="shared" si="0"/>
        <v>0</v>
      </c>
      <c r="K12" s="371">
        <v>0</v>
      </c>
      <c r="L12" s="371">
        <f t="shared" si="2"/>
        <v>0</v>
      </c>
      <c r="M12" s="371">
        <f t="shared" si="2"/>
        <v>0</v>
      </c>
      <c r="N12" s="371">
        <f t="shared" si="2"/>
        <v>0</v>
      </c>
      <c r="O12" s="371">
        <f t="shared" si="2"/>
        <v>0</v>
      </c>
      <c r="P12" s="371">
        <f t="shared" si="2"/>
        <v>0</v>
      </c>
      <c r="Q12" s="371">
        <f t="shared" si="2"/>
        <v>0</v>
      </c>
      <c r="R12" s="371">
        <f t="shared" si="2"/>
        <v>0</v>
      </c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</row>
    <row r="13" spans="2:46" ht="15" x14ac:dyDescent="0.25">
      <c r="B13" s="372" t="s">
        <v>669</v>
      </c>
      <c r="C13" s="372" t="str">
        <f>CONCATENATE('Budget-Output-Worksheet'!$G$8)</f>
        <v>FY26</v>
      </c>
      <c r="E13" s="371"/>
      <c r="F13" s="371"/>
      <c r="G13" s="372" t="s">
        <v>669</v>
      </c>
      <c r="H13" s="372" t="s">
        <v>669</v>
      </c>
      <c r="I13" s="371"/>
      <c r="J13" s="383">
        <f t="shared" si="0"/>
        <v>0</v>
      </c>
      <c r="K13" s="371">
        <v>0</v>
      </c>
      <c r="L13" s="371">
        <f t="shared" ref="L13:L17" si="3">K13</f>
        <v>0</v>
      </c>
      <c r="M13" s="371">
        <f t="shared" ref="M13:M17" si="4">L13</f>
        <v>0</v>
      </c>
      <c r="N13" s="371">
        <f t="shared" ref="N13:N17" si="5">M13</f>
        <v>0</v>
      </c>
      <c r="O13" s="371">
        <f t="shared" ref="O13:O17" si="6">N13</f>
        <v>0</v>
      </c>
      <c r="P13" s="371">
        <f t="shared" ref="P13:P17" si="7">O13</f>
        <v>0</v>
      </c>
      <c r="Q13" s="371">
        <f t="shared" ref="Q13:Q17" si="8">P13</f>
        <v>0</v>
      </c>
      <c r="R13" s="371">
        <f t="shared" si="2"/>
        <v>0</v>
      </c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</row>
    <row r="14" spans="2:46" ht="15" x14ac:dyDescent="0.25">
      <c r="B14" s="372" t="s">
        <v>636</v>
      </c>
      <c r="C14" s="372" t="str">
        <f>CONCATENATE('Budget-Output-Worksheet'!$G$8)</f>
        <v>FY26</v>
      </c>
      <c r="E14" s="371" t="s">
        <v>667</v>
      </c>
      <c r="F14" s="371"/>
      <c r="G14" s="371" t="s">
        <v>340</v>
      </c>
      <c r="H14" s="371" t="s">
        <v>668</v>
      </c>
      <c r="I14" s="371" t="s">
        <v>667</v>
      </c>
      <c r="J14" s="383">
        <f t="shared" si="0"/>
        <v>0</v>
      </c>
      <c r="K14" s="371">
        <v>0</v>
      </c>
      <c r="L14" s="371">
        <f t="shared" si="3"/>
        <v>0</v>
      </c>
      <c r="M14" s="371">
        <f t="shared" si="4"/>
        <v>0</v>
      </c>
      <c r="N14" s="371">
        <f t="shared" si="5"/>
        <v>0</v>
      </c>
      <c r="O14" s="371">
        <f t="shared" si="6"/>
        <v>0</v>
      </c>
      <c r="P14" s="371">
        <f t="shared" si="7"/>
        <v>0</v>
      </c>
      <c r="Q14" s="371">
        <f t="shared" si="8"/>
        <v>0</v>
      </c>
      <c r="R14" s="371">
        <f t="shared" si="2"/>
        <v>0</v>
      </c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</row>
    <row r="15" spans="2:46" ht="15" x14ac:dyDescent="0.25">
      <c r="B15" s="372" t="s">
        <v>637</v>
      </c>
      <c r="C15" s="372" t="str">
        <f>CONCATENATE('Budget-Output-Worksheet'!$G$8)</f>
        <v>FY26</v>
      </c>
      <c r="E15" s="371" t="s">
        <v>667</v>
      </c>
      <c r="F15" s="371"/>
      <c r="G15" s="371" t="s">
        <v>340</v>
      </c>
      <c r="H15" s="371" t="s">
        <v>668</v>
      </c>
      <c r="I15" s="371" t="s">
        <v>667</v>
      </c>
      <c r="J15" s="383">
        <f t="shared" si="0"/>
        <v>0</v>
      </c>
      <c r="K15" s="371">
        <v>0</v>
      </c>
      <c r="L15" s="371">
        <f t="shared" si="3"/>
        <v>0</v>
      </c>
      <c r="M15" s="371">
        <f t="shared" si="4"/>
        <v>0</v>
      </c>
      <c r="N15" s="371">
        <f t="shared" si="5"/>
        <v>0</v>
      </c>
      <c r="O15" s="371">
        <f t="shared" si="6"/>
        <v>0</v>
      </c>
      <c r="P15" s="371">
        <f t="shared" si="7"/>
        <v>0</v>
      </c>
      <c r="Q15" s="371">
        <f t="shared" si="8"/>
        <v>0</v>
      </c>
      <c r="R15" s="371">
        <f t="shared" si="2"/>
        <v>0</v>
      </c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</row>
    <row r="16" spans="2:46" ht="15" x14ac:dyDescent="0.25">
      <c r="B16" s="372" t="s">
        <v>638</v>
      </c>
      <c r="C16" s="372" t="str">
        <f>CONCATENATE('Budget-Output-Worksheet'!$G$8)</f>
        <v>FY26</v>
      </c>
      <c r="E16" s="371" t="s">
        <v>667</v>
      </c>
      <c r="F16" s="371"/>
      <c r="G16" s="371" t="s">
        <v>340</v>
      </c>
      <c r="H16" s="371" t="s">
        <v>668</v>
      </c>
      <c r="I16" s="371" t="s">
        <v>667</v>
      </c>
      <c r="J16" s="383">
        <f t="shared" si="0"/>
        <v>0</v>
      </c>
      <c r="K16" s="371">
        <v>0</v>
      </c>
      <c r="L16" s="371">
        <f t="shared" si="3"/>
        <v>0</v>
      </c>
      <c r="M16" s="371">
        <f t="shared" si="4"/>
        <v>0</v>
      </c>
      <c r="N16" s="371">
        <f t="shared" si="5"/>
        <v>0</v>
      </c>
      <c r="O16" s="371">
        <f t="shared" si="6"/>
        <v>0</v>
      </c>
      <c r="P16" s="371">
        <f t="shared" si="7"/>
        <v>0</v>
      </c>
      <c r="Q16" s="371">
        <f t="shared" si="8"/>
        <v>0</v>
      </c>
      <c r="R16" s="371">
        <f t="shared" si="2"/>
        <v>0</v>
      </c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</row>
    <row r="17" spans="2:46" ht="15" x14ac:dyDescent="0.25">
      <c r="B17" s="372" t="s">
        <v>639</v>
      </c>
      <c r="C17" s="372" t="str">
        <f>CONCATENATE('Budget-Output-Worksheet'!$G$8)</f>
        <v>FY26</v>
      </c>
      <c r="E17" s="371" t="s">
        <v>667</v>
      </c>
      <c r="F17" s="371"/>
      <c r="G17" s="371" t="s">
        <v>340</v>
      </c>
      <c r="H17" s="371" t="s">
        <v>668</v>
      </c>
      <c r="I17" s="371" t="s">
        <v>667</v>
      </c>
      <c r="J17" s="383">
        <f t="shared" si="0"/>
        <v>0</v>
      </c>
      <c r="K17" s="371">
        <v>0</v>
      </c>
      <c r="L17" s="371">
        <f t="shared" si="3"/>
        <v>0</v>
      </c>
      <c r="M17" s="371">
        <f t="shared" si="4"/>
        <v>0</v>
      </c>
      <c r="N17" s="371">
        <f t="shared" si="5"/>
        <v>0</v>
      </c>
      <c r="O17" s="371">
        <f t="shared" si="6"/>
        <v>0</v>
      </c>
      <c r="P17" s="371">
        <f t="shared" si="7"/>
        <v>0</v>
      </c>
      <c r="Q17" s="371">
        <f t="shared" si="8"/>
        <v>0</v>
      </c>
      <c r="R17" s="371">
        <f t="shared" si="2"/>
        <v>0</v>
      </c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</row>
    <row r="18" spans="2:46" ht="15" x14ac:dyDescent="0.25">
      <c r="B18" s="372" t="s">
        <v>669</v>
      </c>
      <c r="C18" s="372" t="str">
        <f>CONCATENATE('Budget-Output-Worksheet'!$G$8)</f>
        <v>FY26</v>
      </c>
      <c r="E18" s="371"/>
      <c r="F18" s="371"/>
      <c r="G18" s="372" t="s">
        <v>669</v>
      </c>
      <c r="H18" s="372" t="s">
        <v>669</v>
      </c>
      <c r="I18" s="371"/>
      <c r="J18" s="383">
        <f t="shared" si="0"/>
        <v>0</v>
      </c>
      <c r="K18" s="371">
        <v>0</v>
      </c>
      <c r="L18" s="371">
        <f t="shared" si="2"/>
        <v>0</v>
      </c>
      <c r="M18" s="371">
        <f t="shared" si="2"/>
        <v>0</v>
      </c>
      <c r="N18" s="371">
        <f t="shared" si="2"/>
        <v>0</v>
      </c>
      <c r="O18" s="371">
        <f t="shared" si="2"/>
        <v>0</v>
      </c>
      <c r="P18" s="371">
        <f t="shared" si="2"/>
        <v>0</v>
      </c>
      <c r="Q18" s="371">
        <f t="shared" si="2"/>
        <v>0</v>
      </c>
      <c r="R18" s="371">
        <f t="shared" si="2"/>
        <v>0</v>
      </c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</row>
    <row r="19" spans="2:46" ht="15" x14ac:dyDescent="0.25">
      <c r="B19" s="372" t="s">
        <v>669</v>
      </c>
      <c r="C19" s="372" t="str">
        <f>CONCATENATE('Budget-Output-Worksheet'!$G$8)</f>
        <v>FY26</v>
      </c>
      <c r="E19" s="371"/>
      <c r="F19" s="371"/>
      <c r="G19" s="372" t="s">
        <v>669</v>
      </c>
      <c r="H19" s="372" t="s">
        <v>669</v>
      </c>
      <c r="I19" s="371"/>
      <c r="J19" s="383">
        <f t="shared" si="0"/>
        <v>0</v>
      </c>
      <c r="K19" s="371">
        <v>0</v>
      </c>
      <c r="L19" s="371">
        <f t="shared" si="2"/>
        <v>0</v>
      </c>
      <c r="M19" s="371">
        <f t="shared" si="2"/>
        <v>0</v>
      </c>
      <c r="N19" s="371">
        <f t="shared" si="2"/>
        <v>0</v>
      </c>
      <c r="O19" s="371">
        <f t="shared" si="2"/>
        <v>0</v>
      </c>
      <c r="P19" s="371">
        <f t="shared" si="2"/>
        <v>0</v>
      </c>
      <c r="Q19" s="371">
        <f t="shared" si="2"/>
        <v>0</v>
      </c>
      <c r="R19" s="371">
        <f t="shared" si="2"/>
        <v>0</v>
      </c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</row>
    <row r="20" spans="2:46" ht="15" x14ac:dyDescent="0.25">
      <c r="B20" s="372" t="s">
        <v>436</v>
      </c>
      <c r="C20" s="372" t="str">
        <f>CONCATENATE('Budget-Output-Worksheet'!$G$8)</f>
        <v>FY26</v>
      </c>
      <c r="E20" s="371" t="s">
        <v>667</v>
      </c>
      <c r="F20" s="371"/>
      <c r="G20" s="371" t="s">
        <v>436</v>
      </c>
      <c r="H20" s="371" t="s">
        <v>431</v>
      </c>
      <c r="I20" s="371" t="s">
        <v>433</v>
      </c>
      <c r="J20" s="383">
        <f t="shared" ref="J20:J77" si="9">IF(C20="FY23",K20,IF(C20="FY24",L20,IF(C20="FY25",M20,IF(C20="FY26",N20,IF(C20="FY27",O20,IF(C20="FY28",P20,IF(C20="FY29",Q20,IF(C20="FY30",R20))))))))</f>
        <v>33000</v>
      </c>
      <c r="K20" s="371">
        <v>33000</v>
      </c>
      <c r="L20" s="371">
        <f t="shared" ref="L20:R27" si="10">K20</f>
        <v>33000</v>
      </c>
      <c r="M20" s="371">
        <f t="shared" si="10"/>
        <v>33000</v>
      </c>
      <c r="N20" s="371">
        <f t="shared" si="10"/>
        <v>33000</v>
      </c>
      <c r="O20" s="371">
        <f t="shared" si="10"/>
        <v>33000</v>
      </c>
      <c r="P20" s="371">
        <f t="shared" si="10"/>
        <v>33000</v>
      </c>
      <c r="Q20" s="371">
        <f t="shared" si="10"/>
        <v>33000</v>
      </c>
      <c r="R20" s="371">
        <f t="shared" si="10"/>
        <v>33000</v>
      </c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</row>
    <row r="21" spans="2:46" ht="15" x14ac:dyDescent="0.25">
      <c r="B21" s="372" t="s">
        <v>669</v>
      </c>
      <c r="C21" s="372" t="str">
        <f>CONCATENATE('Budget-Output-Worksheet'!$G$8)</f>
        <v>FY26</v>
      </c>
      <c r="E21" s="371"/>
      <c r="F21" s="371"/>
      <c r="G21" s="372" t="s">
        <v>669</v>
      </c>
      <c r="H21" s="372" t="s">
        <v>669</v>
      </c>
      <c r="I21" s="371"/>
      <c r="J21" s="383">
        <f t="shared" si="0"/>
        <v>0</v>
      </c>
      <c r="K21" s="371">
        <v>0</v>
      </c>
      <c r="L21" s="371">
        <f t="shared" si="10"/>
        <v>0</v>
      </c>
      <c r="M21" s="371">
        <f t="shared" si="10"/>
        <v>0</v>
      </c>
      <c r="N21" s="371">
        <f t="shared" si="10"/>
        <v>0</v>
      </c>
      <c r="O21" s="371">
        <f t="shared" si="10"/>
        <v>0</v>
      </c>
      <c r="P21" s="371">
        <f t="shared" si="10"/>
        <v>0</v>
      </c>
      <c r="Q21" s="371">
        <f t="shared" si="10"/>
        <v>0</v>
      </c>
      <c r="R21" s="371">
        <f t="shared" si="10"/>
        <v>0</v>
      </c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</row>
    <row r="22" spans="2:46" ht="15" x14ac:dyDescent="0.25">
      <c r="B22" s="372" t="s">
        <v>669</v>
      </c>
      <c r="C22" s="372" t="str">
        <f>CONCATENATE('Budget-Output-Worksheet'!$G$8)</f>
        <v>FY26</v>
      </c>
      <c r="E22" s="371"/>
      <c r="F22" s="371"/>
      <c r="G22" s="372" t="s">
        <v>669</v>
      </c>
      <c r="H22" s="372" t="s">
        <v>669</v>
      </c>
      <c r="I22" s="371"/>
      <c r="J22" s="383">
        <f t="shared" si="0"/>
        <v>0</v>
      </c>
      <c r="K22" s="371">
        <v>0</v>
      </c>
      <c r="L22" s="371">
        <f t="shared" si="10"/>
        <v>0</v>
      </c>
      <c r="M22" s="371">
        <f t="shared" si="10"/>
        <v>0</v>
      </c>
      <c r="N22" s="371">
        <f t="shared" si="10"/>
        <v>0</v>
      </c>
      <c r="O22" s="371">
        <f t="shared" si="10"/>
        <v>0</v>
      </c>
      <c r="P22" s="371">
        <f t="shared" si="10"/>
        <v>0</v>
      </c>
      <c r="Q22" s="371">
        <f t="shared" si="10"/>
        <v>0</v>
      </c>
      <c r="R22" s="371">
        <f t="shared" si="10"/>
        <v>0</v>
      </c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</row>
    <row r="23" spans="2:46" ht="15" x14ac:dyDescent="0.25">
      <c r="B23" s="372" t="s">
        <v>669</v>
      </c>
      <c r="C23" s="372" t="str">
        <f>CONCATENATE('Budget-Output-Worksheet'!$G$8)</f>
        <v>FY26</v>
      </c>
      <c r="E23" s="371"/>
      <c r="F23" s="371"/>
      <c r="G23" s="372" t="s">
        <v>669</v>
      </c>
      <c r="H23" s="372" t="s">
        <v>669</v>
      </c>
      <c r="I23" s="371"/>
      <c r="J23" s="383">
        <f t="shared" si="0"/>
        <v>0</v>
      </c>
      <c r="K23" s="371">
        <v>0</v>
      </c>
      <c r="L23" s="371">
        <f t="shared" si="10"/>
        <v>0</v>
      </c>
      <c r="M23" s="371">
        <f t="shared" si="10"/>
        <v>0</v>
      </c>
      <c r="N23" s="371">
        <f t="shared" si="10"/>
        <v>0</v>
      </c>
      <c r="O23" s="371">
        <f t="shared" si="10"/>
        <v>0</v>
      </c>
      <c r="P23" s="371">
        <f t="shared" si="10"/>
        <v>0</v>
      </c>
      <c r="Q23" s="371">
        <f t="shared" si="10"/>
        <v>0</v>
      </c>
      <c r="R23" s="371">
        <f t="shared" si="10"/>
        <v>0</v>
      </c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</row>
    <row r="24" spans="2:46" ht="15" x14ac:dyDescent="0.25">
      <c r="B24" s="372" t="s">
        <v>669</v>
      </c>
      <c r="C24" s="372" t="str">
        <f>CONCATENATE('Budget-Output-Worksheet'!$G$8)</f>
        <v>FY26</v>
      </c>
      <c r="E24" s="371"/>
      <c r="F24" s="371"/>
      <c r="G24" s="372" t="s">
        <v>669</v>
      </c>
      <c r="H24" s="372" t="s">
        <v>669</v>
      </c>
      <c r="I24" s="371"/>
      <c r="J24" s="383">
        <f t="shared" si="0"/>
        <v>0</v>
      </c>
      <c r="K24" s="371">
        <v>0</v>
      </c>
      <c r="L24" s="371">
        <f t="shared" si="10"/>
        <v>0</v>
      </c>
      <c r="M24" s="371">
        <f t="shared" si="10"/>
        <v>0</v>
      </c>
      <c r="N24" s="371">
        <f t="shared" si="10"/>
        <v>0</v>
      </c>
      <c r="O24" s="371">
        <f t="shared" si="10"/>
        <v>0</v>
      </c>
      <c r="P24" s="371">
        <f t="shared" si="10"/>
        <v>0</v>
      </c>
      <c r="Q24" s="371">
        <f t="shared" si="10"/>
        <v>0</v>
      </c>
      <c r="R24" s="371">
        <f t="shared" si="10"/>
        <v>0</v>
      </c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</row>
    <row r="25" spans="2:46" ht="15" x14ac:dyDescent="0.25">
      <c r="B25" s="372" t="s">
        <v>669</v>
      </c>
      <c r="C25" s="372" t="str">
        <f>CONCATENATE('Budget-Output-Worksheet'!$G$8)</f>
        <v>FY26</v>
      </c>
      <c r="E25" s="371"/>
      <c r="F25" s="371"/>
      <c r="G25" s="372" t="s">
        <v>669</v>
      </c>
      <c r="H25" s="372" t="s">
        <v>669</v>
      </c>
      <c r="I25" s="371"/>
      <c r="J25" s="383">
        <f t="shared" si="0"/>
        <v>0</v>
      </c>
      <c r="K25" s="371">
        <v>0</v>
      </c>
      <c r="L25" s="371">
        <f t="shared" si="10"/>
        <v>0</v>
      </c>
      <c r="M25" s="371">
        <f t="shared" si="10"/>
        <v>0</v>
      </c>
      <c r="N25" s="371">
        <f t="shared" si="10"/>
        <v>0</v>
      </c>
      <c r="O25" s="371">
        <f t="shared" si="10"/>
        <v>0</v>
      </c>
      <c r="P25" s="371">
        <f t="shared" si="10"/>
        <v>0</v>
      </c>
      <c r="Q25" s="371">
        <f t="shared" si="10"/>
        <v>0</v>
      </c>
      <c r="R25" s="371">
        <f t="shared" si="10"/>
        <v>0</v>
      </c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</row>
    <row r="26" spans="2:46" ht="15" x14ac:dyDescent="0.25">
      <c r="B26" s="372" t="s">
        <v>669</v>
      </c>
      <c r="C26" s="372" t="str">
        <f>CONCATENATE('Budget-Output-Worksheet'!$G$8)</f>
        <v>FY26</v>
      </c>
      <c r="E26" s="371"/>
      <c r="F26" s="371"/>
      <c r="G26" s="372" t="s">
        <v>669</v>
      </c>
      <c r="H26" s="372" t="s">
        <v>669</v>
      </c>
      <c r="I26" s="371"/>
      <c r="J26" s="383">
        <f t="shared" si="0"/>
        <v>0</v>
      </c>
      <c r="K26" s="371">
        <v>0</v>
      </c>
      <c r="L26" s="371">
        <f t="shared" si="10"/>
        <v>0</v>
      </c>
      <c r="M26" s="371">
        <f t="shared" si="10"/>
        <v>0</v>
      </c>
      <c r="N26" s="371">
        <f t="shared" si="10"/>
        <v>0</v>
      </c>
      <c r="O26" s="371">
        <f t="shared" si="10"/>
        <v>0</v>
      </c>
      <c r="P26" s="371">
        <f t="shared" si="10"/>
        <v>0</v>
      </c>
      <c r="Q26" s="371">
        <f t="shared" si="10"/>
        <v>0</v>
      </c>
      <c r="R26" s="371">
        <f t="shared" si="10"/>
        <v>0</v>
      </c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</row>
    <row r="27" spans="2:46" ht="15" x14ac:dyDescent="0.25">
      <c r="B27" s="372" t="s">
        <v>669</v>
      </c>
      <c r="C27" s="372" t="str">
        <f>CONCATENATE('Budget-Output-Worksheet'!$G$8)</f>
        <v>FY26</v>
      </c>
      <c r="E27" s="371"/>
      <c r="F27" s="371"/>
      <c r="G27" s="372" t="s">
        <v>669</v>
      </c>
      <c r="H27" s="372" t="s">
        <v>669</v>
      </c>
      <c r="I27" s="371"/>
      <c r="J27" s="383">
        <f t="shared" si="0"/>
        <v>0</v>
      </c>
      <c r="K27" s="371">
        <v>0</v>
      </c>
      <c r="L27" s="371">
        <f t="shared" si="10"/>
        <v>0</v>
      </c>
      <c r="M27" s="371">
        <f t="shared" si="10"/>
        <v>0</v>
      </c>
      <c r="N27" s="371">
        <f t="shared" si="10"/>
        <v>0</v>
      </c>
      <c r="O27" s="371">
        <f t="shared" si="10"/>
        <v>0</v>
      </c>
      <c r="P27" s="371">
        <f t="shared" si="10"/>
        <v>0</v>
      </c>
      <c r="Q27" s="371">
        <f t="shared" si="10"/>
        <v>0</v>
      </c>
      <c r="R27" s="371">
        <f t="shared" si="10"/>
        <v>0</v>
      </c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</row>
    <row r="28" spans="2:46" ht="15" x14ac:dyDescent="0.25">
      <c r="B28" s="372" t="s">
        <v>669</v>
      </c>
      <c r="C28" s="372" t="str">
        <f>CONCATENATE('Budget-Output-Worksheet'!$G$8)</f>
        <v>FY26</v>
      </c>
      <c r="E28" s="371"/>
      <c r="F28" s="371"/>
      <c r="G28" s="372" t="s">
        <v>669</v>
      </c>
      <c r="H28" s="372" t="s">
        <v>669</v>
      </c>
      <c r="I28" s="371"/>
      <c r="J28" s="383">
        <f t="shared" si="0"/>
        <v>0</v>
      </c>
      <c r="K28" s="371">
        <v>0</v>
      </c>
      <c r="L28" s="371">
        <f t="shared" ref="L28:R35" si="11">K28</f>
        <v>0</v>
      </c>
      <c r="M28" s="371">
        <f t="shared" si="11"/>
        <v>0</v>
      </c>
      <c r="N28" s="371">
        <f t="shared" si="11"/>
        <v>0</v>
      </c>
      <c r="O28" s="371">
        <f t="shared" si="11"/>
        <v>0</v>
      </c>
      <c r="P28" s="371">
        <f t="shared" si="11"/>
        <v>0</v>
      </c>
      <c r="Q28" s="371">
        <f t="shared" si="11"/>
        <v>0</v>
      </c>
      <c r="R28" s="371">
        <f t="shared" si="11"/>
        <v>0</v>
      </c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</row>
    <row r="29" spans="2:46" ht="15" x14ac:dyDescent="0.25">
      <c r="B29" s="372" t="s">
        <v>669</v>
      </c>
      <c r="C29" s="372" t="str">
        <f>CONCATENATE('Budget-Output-Worksheet'!$G$8)</f>
        <v>FY26</v>
      </c>
      <c r="E29" s="371"/>
      <c r="F29" s="371"/>
      <c r="G29" s="372" t="s">
        <v>669</v>
      </c>
      <c r="H29" s="372" t="s">
        <v>669</v>
      </c>
      <c r="I29" s="371"/>
      <c r="J29" s="383">
        <f t="shared" si="0"/>
        <v>0</v>
      </c>
      <c r="K29" s="371">
        <v>0</v>
      </c>
      <c r="L29" s="371">
        <f t="shared" si="11"/>
        <v>0</v>
      </c>
      <c r="M29" s="371">
        <f t="shared" si="11"/>
        <v>0</v>
      </c>
      <c r="N29" s="371">
        <f t="shared" si="11"/>
        <v>0</v>
      </c>
      <c r="O29" s="371">
        <f t="shared" si="11"/>
        <v>0</v>
      </c>
      <c r="P29" s="371">
        <f t="shared" si="11"/>
        <v>0</v>
      </c>
      <c r="Q29" s="371">
        <f t="shared" si="11"/>
        <v>0</v>
      </c>
      <c r="R29" s="371">
        <f t="shared" si="11"/>
        <v>0</v>
      </c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</row>
    <row r="30" spans="2:46" ht="15" x14ac:dyDescent="0.25">
      <c r="B30" s="372" t="s">
        <v>669</v>
      </c>
      <c r="C30" s="372" t="str">
        <f>CONCATENATE('Budget-Output-Worksheet'!$G$8)</f>
        <v>FY26</v>
      </c>
      <c r="E30" s="371"/>
      <c r="F30" s="371"/>
      <c r="G30" s="372" t="s">
        <v>669</v>
      </c>
      <c r="H30" s="372" t="s">
        <v>669</v>
      </c>
      <c r="I30" s="371"/>
      <c r="J30" s="383">
        <f t="shared" si="0"/>
        <v>0</v>
      </c>
      <c r="K30" s="371">
        <v>0</v>
      </c>
      <c r="L30" s="371">
        <f t="shared" si="11"/>
        <v>0</v>
      </c>
      <c r="M30" s="371">
        <f t="shared" si="11"/>
        <v>0</v>
      </c>
      <c r="N30" s="371">
        <f t="shared" si="11"/>
        <v>0</v>
      </c>
      <c r="O30" s="371">
        <f t="shared" si="11"/>
        <v>0</v>
      </c>
      <c r="P30" s="371">
        <f t="shared" si="11"/>
        <v>0</v>
      </c>
      <c r="Q30" s="371">
        <f t="shared" si="11"/>
        <v>0</v>
      </c>
      <c r="R30" s="371">
        <f t="shared" si="11"/>
        <v>0</v>
      </c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</row>
    <row r="31" spans="2:46" ht="15" x14ac:dyDescent="0.25">
      <c r="B31" s="372" t="s">
        <v>669</v>
      </c>
      <c r="C31" s="372" t="str">
        <f>CONCATENATE('Budget-Output-Worksheet'!$G$8)</f>
        <v>FY26</v>
      </c>
      <c r="E31" s="371"/>
      <c r="F31" s="371"/>
      <c r="G31" s="372" t="s">
        <v>669</v>
      </c>
      <c r="H31" s="372" t="s">
        <v>669</v>
      </c>
      <c r="I31" s="371"/>
      <c r="J31" s="383">
        <f t="shared" si="0"/>
        <v>0</v>
      </c>
      <c r="K31" s="371">
        <v>0</v>
      </c>
      <c r="L31" s="371">
        <f t="shared" si="11"/>
        <v>0</v>
      </c>
      <c r="M31" s="371">
        <f t="shared" si="11"/>
        <v>0</v>
      </c>
      <c r="N31" s="371">
        <f t="shared" si="11"/>
        <v>0</v>
      </c>
      <c r="O31" s="371">
        <f t="shared" si="11"/>
        <v>0</v>
      </c>
      <c r="P31" s="371">
        <f t="shared" si="11"/>
        <v>0</v>
      </c>
      <c r="Q31" s="371">
        <f t="shared" si="11"/>
        <v>0</v>
      </c>
      <c r="R31" s="371">
        <f t="shared" si="11"/>
        <v>0</v>
      </c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</row>
    <row r="32" spans="2:46" ht="15" x14ac:dyDescent="0.25">
      <c r="B32" s="372" t="s">
        <v>669</v>
      </c>
      <c r="C32" s="372" t="str">
        <f>CONCATENATE('Budget-Output-Worksheet'!$G$8)</f>
        <v>FY26</v>
      </c>
      <c r="E32" s="371"/>
      <c r="F32" s="371"/>
      <c r="G32" s="372" t="s">
        <v>669</v>
      </c>
      <c r="H32" s="372" t="s">
        <v>669</v>
      </c>
      <c r="I32" s="371"/>
      <c r="J32" s="383">
        <f t="shared" si="0"/>
        <v>0</v>
      </c>
      <c r="K32" s="371">
        <v>0</v>
      </c>
      <c r="L32" s="371">
        <f t="shared" si="11"/>
        <v>0</v>
      </c>
      <c r="M32" s="371">
        <f t="shared" si="11"/>
        <v>0</v>
      </c>
      <c r="N32" s="371">
        <f t="shared" si="11"/>
        <v>0</v>
      </c>
      <c r="O32" s="371">
        <f t="shared" si="11"/>
        <v>0</v>
      </c>
      <c r="P32" s="371">
        <f t="shared" si="11"/>
        <v>0</v>
      </c>
      <c r="Q32" s="371">
        <f t="shared" si="11"/>
        <v>0</v>
      </c>
      <c r="R32" s="371">
        <f t="shared" si="11"/>
        <v>0</v>
      </c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</row>
    <row r="33" spans="2:46" ht="15" x14ac:dyDescent="0.25">
      <c r="B33" s="372" t="s">
        <v>669</v>
      </c>
      <c r="C33" s="372" t="str">
        <f>CONCATENATE('Budget-Output-Worksheet'!$G$8)</f>
        <v>FY26</v>
      </c>
      <c r="E33" s="371"/>
      <c r="F33" s="371"/>
      <c r="G33" s="372" t="s">
        <v>669</v>
      </c>
      <c r="H33" s="372" t="s">
        <v>669</v>
      </c>
      <c r="I33" s="371"/>
      <c r="J33" s="383">
        <f t="shared" si="0"/>
        <v>0</v>
      </c>
      <c r="K33" s="371">
        <v>0</v>
      </c>
      <c r="L33" s="371">
        <f t="shared" si="11"/>
        <v>0</v>
      </c>
      <c r="M33" s="371">
        <f t="shared" si="11"/>
        <v>0</v>
      </c>
      <c r="N33" s="371">
        <f t="shared" si="11"/>
        <v>0</v>
      </c>
      <c r="O33" s="371">
        <f t="shared" si="11"/>
        <v>0</v>
      </c>
      <c r="P33" s="371">
        <f t="shared" si="11"/>
        <v>0</v>
      </c>
      <c r="Q33" s="371">
        <f t="shared" si="11"/>
        <v>0</v>
      </c>
      <c r="R33" s="371">
        <f t="shared" si="11"/>
        <v>0</v>
      </c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</row>
    <row r="34" spans="2:46" ht="15" x14ac:dyDescent="0.25">
      <c r="B34" s="372" t="s">
        <v>669</v>
      </c>
      <c r="C34" s="372" t="str">
        <f>CONCATENATE('Budget-Output-Worksheet'!$G$8)</f>
        <v>FY26</v>
      </c>
      <c r="E34" s="371"/>
      <c r="F34" s="371"/>
      <c r="G34" s="372" t="s">
        <v>669</v>
      </c>
      <c r="H34" s="372" t="s">
        <v>669</v>
      </c>
      <c r="I34" s="371"/>
      <c r="J34" s="383">
        <f t="shared" si="0"/>
        <v>0</v>
      </c>
      <c r="K34" s="371">
        <v>0</v>
      </c>
      <c r="L34" s="371">
        <f t="shared" si="11"/>
        <v>0</v>
      </c>
      <c r="M34" s="371">
        <f t="shared" si="11"/>
        <v>0</v>
      </c>
      <c r="N34" s="371">
        <f t="shared" si="11"/>
        <v>0</v>
      </c>
      <c r="O34" s="371">
        <f t="shared" si="11"/>
        <v>0</v>
      </c>
      <c r="P34" s="371">
        <f t="shared" si="11"/>
        <v>0</v>
      </c>
      <c r="Q34" s="371">
        <f t="shared" si="11"/>
        <v>0</v>
      </c>
      <c r="R34" s="371">
        <f t="shared" si="11"/>
        <v>0</v>
      </c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</row>
    <row r="35" spans="2:46" ht="15" x14ac:dyDescent="0.25">
      <c r="B35" s="372" t="s">
        <v>669</v>
      </c>
      <c r="C35" s="372" t="str">
        <f>CONCATENATE('Budget-Output-Worksheet'!$G$8)</f>
        <v>FY26</v>
      </c>
      <c r="E35" s="371"/>
      <c r="F35" s="371"/>
      <c r="G35" s="372" t="s">
        <v>669</v>
      </c>
      <c r="H35" s="372" t="s">
        <v>669</v>
      </c>
      <c r="I35" s="371"/>
      <c r="J35" s="383">
        <f t="shared" si="0"/>
        <v>0</v>
      </c>
      <c r="K35" s="371">
        <v>0</v>
      </c>
      <c r="L35" s="371">
        <f t="shared" si="11"/>
        <v>0</v>
      </c>
      <c r="M35" s="371">
        <f t="shared" si="11"/>
        <v>0</v>
      </c>
      <c r="N35" s="371">
        <f t="shared" si="11"/>
        <v>0</v>
      </c>
      <c r="O35" s="371">
        <f t="shared" si="11"/>
        <v>0</v>
      </c>
      <c r="P35" s="371">
        <f t="shared" si="11"/>
        <v>0</v>
      </c>
      <c r="Q35" s="371">
        <f t="shared" si="11"/>
        <v>0</v>
      </c>
      <c r="R35" s="371">
        <f t="shared" si="11"/>
        <v>0</v>
      </c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</row>
    <row r="36" spans="2:46" ht="15" x14ac:dyDescent="0.25">
      <c r="B36" s="372" t="s">
        <v>669</v>
      </c>
      <c r="C36" s="372" t="str">
        <f>CONCATENATE('Budget-Output-Worksheet'!$G$8)</f>
        <v>FY26</v>
      </c>
      <c r="E36" s="371"/>
      <c r="F36" s="371"/>
      <c r="G36" s="372" t="s">
        <v>669</v>
      </c>
      <c r="H36" s="372" t="s">
        <v>669</v>
      </c>
      <c r="I36" s="371"/>
      <c r="J36" s="383">
        <f t="shared" si="0"/>
        <v>0</v>
      </c>
      <c r="K36" s="371">
        <v>0</v>
      </c>
      <c r="L36" s="371">
        <f t="shared" ref="L36:R44" si="12">K36</f>
        <v>0</v>
      </c>
      <c r="M36" s="371">
        <f t="shared" si="12"/>
        <v>0</v>
      </c>
      <c r="N36" s="371">
        <f t="shared" si="12"/>
        <v>0</v>
      </c>
      <c r="O36" s="371">
        <f t="shared" si="12"/>
        <v>0</v>
      </c>
      <c r="P36" s="371">
        <f t="shared" si="12"/>
        <v>0</v>
      </c>
      <c r="Q36" s="371">
        <f t="shared" si="12"/>
        <v>0</v>
      </c>
      <c r="R36" s="371">
        <f t="shared" si="12"/>
        <v>0</v>
      </c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</row>
    <row r="37" spans="2:46" ht="15" x14ac:dyDescent="0.25">
      <c r="B37" s="372" t="s">
        <v>669</v>
      </c>
      <c r="C37" s="372" t="str">
        <f>CONCATENATE('Budget-Output-Worksheet'!$G$8)</f>
        <v>FY26</v>
      </c>
      <c r="E37" s="371"/>
      <c r="F37" s="371"/>
      <c r="G37" s="372" t="s">
        <v>669</v>
      </c>
      <c r="H37" s="372" t="s">
        <v>669</v>
      </c>
      <c r="I37" s="371"/>
      <c r="J37" s="383">
        <f t="shared" si="0"/>
        <v>0</v>
      </c>
      <c r="K37" s="371">
        <v>0</v>
      </c>
      <c r="L37" s="371">
        <f t="shared" si="12"/>
        <v>0</v>
      </c>
      <c r="M37" s="371">
        <f t="shared" si="12"/>
        <v>0</v>
      </c>
      <c r="N37" s="371">
        <f t="shared" si="12"/>
        <v>0</v>
      </c>
      <c r="O37" s="371">
        <f t="shared" si="12"/>
        <v>0</v>
      </c>
      <c r="P37" s="371">
        <f t="shared" si="12"/>
        <v>0</v>
      </c>
      <c r="Q37" s="371">
        <f t="shared" si="12"/>
        <v>0</v>
      </c>
      <c r="R37" s="371">
        <f t="shared" si="12"/>
        <v>0</v>
      </c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</row>
    <row r="38" spans="2:46" ht="15" x14ac:dyDescent="0.25">
      <c r="B38" s="372" t="s">
        <v>430</v>
      </c>
      <c r="C38" s="372" t="str">
        <f>CONCATENATE('Budget-Output-Worksheet'!$G$8)</f>
        <v>FY26</v>
      </c>
      <c r="E38" s="371" t="s">
        <v>429</v>
      </c>
      <c r="F38" s="371"/>
      <c r="G38" s="371" t="s">
        <v>428</v>
      </c>
      <c r="H38" s="371" t="s">
        <v>431</v>
      </c>
      <c r="I38" s="371" t="s">
        <v>433</v>
      </c>
      <c r="J38" s="383">
        <f t="shared" si="0"/>
        <v>0</v>
      </c>
      <c r="K38" s="371">
        <v>0</v>
      </c>
      <c r="L38" s="371">
        <f t="shared" ref="L38" si="13">K38</f>
        <v>0</v>
      </c>
      <c r="M38" s="371">
        <f t="shared" ref="M38" si="14">L38</f>
        <v>0</v>
      </c>
      <c r="N38" s="371">
        <f t="shared" ref="N38" si="15">M38</f>
        <v>0</v>
      </c>
      <c r="O38" s="371">
        <f t="shared" ref="O38" si="16">N38</f>
        <v>0</v>
      </c>
      <c r="P38" s="371">
        <f t="shared" ref="P38" si="17">O38</f>
        <v>0</v>
      </c>
      <c r="Q38" s="371">
        <f t="shared" ref="Q38" si="18">P38</f>
        <v>0</v>
      </c>
      <c r="R38" s="371">
        <f t="shared" ref="R38" si="19">Q38</f>
        <v>0</v>
      </c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</row>
    <row r="39" spans="2:46" ht="15" x14ac:dyDescent="0.25">
      <c r="B39" s="372" t="s">
        <v>669</v>
      </c>
      <c r="C39" s="372" t="str">
        <f>CONCATENATE('Budget-Output-Worksheet'!$G$8)</f>
        <v>FY26</v>
      </c>
      <c r="E39" s="371"/>
      <c r="F39" s="371"/>
      <c r="G39" s="372" t="s">
        <v>669</v>
      </c>
      <c r="H39" s="372" t="s">
        <v>669</v>
      </c>
      <c r="I39" s="371"/>
      <c r="J39" s="383">
        <f t="shared" si="9"/>
        <v>0</v>
      </c>
      <c r="K39" s="371">
        <v>0</v>
      </c>
      <c r="L39" s="371">
        <f t="shared" si="12"/>
        <v>0</v>
      </c>
      <c r="M39" s="371">
        <f t="shared" si="12"/>
        <v>0</v>
      </c>
      <c r="N39" s="371">
        <f t="shared" si="12"/>
        <v>0</v>
      </c>
      <c r="O39" s="371">
        <f t="shared" si="12"/>
        <v>0</v>
      </c>
      <c r="P39" s="371">
        <f t="shared" si="12"/>
        <v>0</v>
      </c>
      <c r="Q39" s="371">
        <f t="shared" si="12"/>
        <v>0</v>
      </c>
      <c r="R39" s="371">
        <f t="shared" si="12"/>
        <v>0</v>
      </c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</row>
    <row r="40" spans="2:46" ht="15" x14ac:dyDescent="0.25">
      <c r="B40" s="372" t="s">
        <v>669</v>
      </c>
      <c r="C40" s="372" t="str">
        <f>CONCATENATE('Budget-Output-Worksheet'!$G$8)</f>
        <v>FY26</v>
      </c>
      <c r="E40" s="371"/>
      <c r="F40" s="371"/>
      <c r="G40" s="372" t="s">
        <v>669</v>
      </c>
      <c r="H40" s="372" t="s">
        <v>669</v>
      </c>
      <c r="I40" s="371"/>
      <c r="J40" s="383">
        <f t="shared" si="0"/>
        <v>0</v>
      </c>
      <c r="K40" s="371">
        <v>0</v>
      </c>
      <c r="L40" s="371">
        <f t="shared" si="12"/>
        <v>0</v>
      </c>
      <c r="M40" s="371">
        <f t="shared" si="12"/>
        <v>0</v>
      </c>
      <c r="N40" s="371">
        <f t="shared" si="12"/>
        <v>0</v>
      </c>
      <c r="O40" s="371">
        <f t="shared" si="12"/>
        <v>0</v>
      </c>
      <c r="P40" s="371">
        <f t="shared" si="12"/>
        <v>0</v>
      </c>
      <c r="Q40" s="371">
        <f t="shared" si="12"/>
        <v>0</v>
      </c>
      <c r="R40" s="371">
        <f t="shared" si="12"/>
        <v>0</v>
      </c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</row>
    <row r="41" spans="2:46" ht="15" x14ac:dyDescent="0.25">
      <c r="B41" s="372" t="s">
        <v>669</v>
      </c>
      <c r="C41" s="372" t="str">
        <f>CONCATENATE('Budget-Output-Worksheet'!$G$8)</f>
        <v>FY26</v>
      </c>
      <c r="E41" s="371"/>
      <c r="F41" s="371"/>
      <c r="G41" s="372" t="s">
        <v>669</v>
      </c>
      <c r="H41" s="372" t="s">
        <v>669</v>
      </c>
      <c r="I41" s="371"/>
      <c r="J41" s="383">
        <f t="shared" si="0"/>
        <v>0</v>
      </c>
      <c r="K41" s="371">
        <v>0</v>
      </c>
      <c r="L41" s="371">
        <f t="shared" si="12"/>
        <v>0</v>
      </c>
      <c r="M41" s="371">
        <f t="shared" si="12"/>
        <v>0</v>
      </c>
      <c r="N41" s="371">
        <f t="shared" si="12"/>
        <v>0</v>
      </c>
      <c r="O41" s="371">
        <f t="shared" si="12"/>
        <v>0</v>
      </c>
      <c r="P41" s="371">
        <f t="shared" si="12"/>
        <v>0</v>
      </c>
      <c r="Q41" s="371">
        <f t="shared" si="12"/>
        <v>0</v>
      </c>
      <c r="R41" s="371">
        <f t="shared" si="12"/>
        <v>0</v>
      </c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  <row r="42" spans="2:46" ht="15" x14ac:dyDescent="0.25">
      <c r="B42" s="372" t="s">
        <v>669</v>
      </c>
      <c r="C42" s="372" t="str">
        <f>CONCATENATE('Budget-Output-Worksheet'!$G$8)</f>
        <v>FY26</v>
      </c>
      <c r="E42" s="371"/>
      <c r="F42" s="371"/>
      <c r="G42" s="372" t="s">
        <v>669</v>
      </c>
      <c r="H42" s="372" t="s">
        <v>669</v>
      </c>
      <c r="I42" s="371"/>
      <c r="J42" s="383">
        <f t="shared" si="0"/>
        <v>0</v>
      </c>
      <c r="K42" s="371">
        <v>0</v>
      </c>
      <c r="L42" s="371">
        <f t="shared" si="12"/>
        <v>0</v>
      </c>
      <c r="M42" s="371">
        <f t="shared" si="12"/>
        <v>0</v>
      </c>
      <c r="N42" s="371">
        <f t="shared" si="12"/>
        <v>0</v>
      </c>
      <c r="O42" s="371">
        <f t="shared" si="12"/>
        <v>0</v>
      </c>
      <c r="P42" s="371">
        <f t="shared" si="12"/>
        <v>0</v>
      </c>
      <c r="Q42" s="371">
        <f t="shared" si="12"/>
        <v>0</v>
      </c>
      <c r="R42" s="371">
        <f t="shared" si="12"/>
        <v>0</v>
      </c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</row>
    <row r="43" spans="2:46" ht="15" x14ac:dyDescent="0.25">
      <c r="B43" s="372" t="s">
        <v>669</v>
      </c>
      <c r="C43" s="372" t="str">
        <f>CONCATENATE('Budget-Output-Worksheet'!$G$8)</f>
        <v>FY26</v>
      </c>
      <c r="E43" s="371"/>
      <c r="F43" s="371"/>
      <c r="G43" s="372" t="s">
        <v>669</v>
      </c>
      <c r="H43" s="372" t="s">
        <v>669</v>
      </c>
      <c r="I43" s="371"/>
      <c r="J43" s="383">
        <f t="shared" si="0"/>
        <v>0</v>
      </c>
      <c r="K43" s="371">
        <v>0</v>
      </c>
      <c r="L43" s="371">
        <f t="shared" si="12"/>
        <v>0</v>
      </c>
      <c r="M43" s="371">
        <f t="shared" si="12"/>
        <v>0</v>
      </c>
      <c r="N43" s="371">
        <f t="shared" si="12"/>
        <v>0</v>
      </c>
      <c r="O43" s="371">
        <f t="shared" si="12"/>
        <v>0</v>
      </c>
      <c r="P43" s="371">
        <f t="shared" si="12"/>
        <v>0</v>
      </c>
      <c r="Q43" s="371">
        <f t="shared" si="12"/>
        <v>0</v>
      </c>
      <c r="R43" s="371">
        <f t="shared" si="12"/>
        <v>0</v>
      </c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</row>
    <row r="44" spans="2:46" ht="15" x14ac:dyDescent="0.25">
      <c r="B44" s="372" t="s">
        <v>669</v>
      </c>
      <c r="C44" s="372" t="str">
        <f>CONCATENATE('Budget-Output-Worksheet'!$G$8)</f>
        <v>FY26</v>
      </c>
      <c r="E44" s="371"/>
      <c r="F44" s="371"/>
      <c r="G44" s="372" t="s">
        <v>669</v>
      </c>
      <c r="H44" s="372" t="s">
        <v>669</v>
      </c>
      <c r="I44" s="371"/>
      <c r="J44" s="383">
        <f t="shared" si="0"/>
        <v>0</v>
      </c>
      <c r="K44" s="371">
        <v>0</v>
      </c>
      <c r="L44" s="371">
        <f t="shared" si="12"/>
        <v>0</v>
      </c>
      <c r="M44" s="371">
        <f t="shared" si="12"/>
        <v>0</v>
      </c>
      <c r="N44" s="371">
        <f t="shared" si="12"/>
        <v>0</v>
      </c>
      <c r="O44" s="371">
        <f t="shared" si="12"/>
        <v>0</v>
      </c>
      <c r="P44" s="371">
        <f t="shared" si="12"/>
        <v>0</v>
      </c>
      <c r="Q44" s="371">
        <f t="shared" si="12"/>
        <v>0</v>
      </c>
      <c r="R44" s="371">
        <f t="shared" si="12"/>
        <v>0</v>
      </c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</row>
    <row r="45" spans="2:46" ht="15" x14ac:dyDescent="0.25">
      <c r="B45" s="372" t="s">
        <v>669</v>
      </c>
      <c r="C45" s="372" t="str">
        <f>CONCATENATE('Budget-Output-Worksheet'!$G$8)</f>
        <v>FY26</v>
      </c>
      <c r="E45" s="371"/>
      <c r="F45" s="371"/>
      <c r="G45" s="372" t="s">
        <v>669</v>
      </c>
      <c r="H45" s="372" t="s">
        <v>669</v>
      </c>
      <c r="I45" s="371"/>
      <c r="J45" s="383">
        <f t="shared" si="0"/>
        <v>0</v>
      </c>
      <c r="K45" s="371">
        <v>0</v>
      </c>
      <c r="L45" s="371">
        <f t="shared" ref="L45:R54" si="20">K45</f>
        <v>0</v>
      </c>
      <c r="M45" s="371">
        <f t="shared" si="20"/>
        <v>0</v>
      </c>
      <c r="N45" s="371">
        <f t="shared" si="20"/>
        <v>0</v>
      </c>
      <c r="O45" s="371">
        <f t="shared" si="20"/>
        <v>0</v>
      </c>
      <c r="P45" s="371">
        <f t="shared" si="20"/>
        <v>0</v>
      </c>
      <c r="Q45" s="371">
        <f t="shared" si="20"/>
        <v>0</v>
      </c>
      <c r="R45" s="371">
        <f t="shared" si="20"/>
        <v>0</v>
      </c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</row>
    <row r="46" spans="2:46" ht="15" x14ac:dyDescent="0.25">
      <c r="B46" s="372" t="s">
        <v>669</v>
      </c>
      <c r="C46" s="372" t="str">
        <f>CONCATENATE('Budget-Output-Worksheet'!$G$8)</f>
        <v>FY26</v>
      </c>
      <c r="E46" s="371"/>
      <c r="F46" s="371"/>
      <c r="G46" s="372" t="s">
        <v>669</v>
      </c>
      <c r="H46" s="372" t="s">
        <v>669</v>
      </c>
      <c r="I46" s="371"/>
      <c r="J46" s="383">
        <f t="shared" si="0"/>
        <v>0</v>
      </c>
      <c r="K46" s="371">
        <v>0</v>
      </c>
      <c r="L46" s="371">
        <f t="shared" si="20"/>
        <v>0</v>
      </c>
      <c r="M46" s="371">
        <f t="shared" si="20"/>
        <v>0</v>
      </c>
      <c r="N46" s="371">
        <f t="shared" si="20"/>
        <v>0</v>
      </c>
      <c r="O46" s="371">
        <f t="shared" si="20"/>
        <v>0</v>
      </c>
      <c r="P46" s="371">
        <f t="shared" si="20"/>
        <v>0</v>
      </c>
      <c r="Q46" s="371">
        <f t="shared" si="20"/>
        <v>0</v>
      </c>
      <c r="R46" s="371">
        <f t="shared" si="20"/>
        <v>0</v>
      </c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</row>
    <row r="47" spans="2:46" ht="15" x14ac:dyDescent="0.25">
      <c r="B47" s="372" t="s">
        <v>669</v>
      </c>
      <c r="C47" s="372" t="str">
        <f>CONCATENATE('Budget-Output-Worksheet'!$G$8)</f>
        <v>FY26</v>
      </c>
      <c r="E47" s="371"/>
      <c r="F47" s="371"/>
      <c r="G47" s="372" t="s">
        <v>669</v>
      </c>
      <c r="H47" s="372" t="s">
        <v>669</v>
      </c>
      <c r="I47" s="371"/>
      <c r="J47" s="383">
        <f t="shared" si="0"/>
        <v>0</v>
      </c>
      <c r="K47" s="371">
        <v>0</v>
      </c>
      <c r="L47" s="371">
        <f t="shared" si="20"/>
        <v>0</v>
      </c>
      <c r="M47" s="371">
        <f t="shared" si="20"/>
        <v>0</v>
      </c>
      <c r="N47" s="371">
        <f t="shared" si="20"/>
        <v>0</v>
      </c>
      <c r="O47" s="371">
        <f t="shared" si="20"/>
        <v>0</v>
      </c>
      <c r="P47" s="371">
        <f t="shared" si="20"/>
        <v>0</v>
      </c>
      <c r="Q47" s="371">
        <f t="shared" si="20"/>
        <v>0</v>
      </c>
      <c r="R47" s="371">
        <f t="shared" si="20"/>
        <v>0</v>
      </c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</row>
    <row r="48" spans="2:46" ht="15" x14ac:dyDescent="0.25">
      <c r="B48" s="372" t="s">
        <v>669</v>
      </c>
      <c r="C48" s="372" t="str">
        <f>CONCATENATE('Budget-Output-Worksheet'!$G$8)</f>
        <v>FY26</v>
      </c>
      <c r="E48" s="371"/>
      <c r="F48" s="371"/>
      <c r="G48" s="372" t="s">
        <v>669</v>
      </c>
      <c r="H48" s="372" t="s">
        <v>669</v>
      </c>
      <c r="I48" s="371"/>
      <c r="J48" s="383">
        <f t="shared" si="0"/>
        <v>0</v>
      </c>
      <c r="K48" s="371">
        <v>0</v>
      </c>
      <c r="L48" s="371">
        <f t="shared" si="20"/>
        <v>0</v>
      </c>
      <c r="M48" s="371">
        <f t="shared" si="20"/>
        <v>0</v>
      </c>
      <c r="N48" s="371">
        <f t="shared" si="20"/>
        <v>0</v>
      </c>
      <c r="O48" s="371">
        <f t="shared" si="20"/>
        <v>0</v>
      </c>
      <c r="P48" s="371">
        <f t="shared" si="20"/>
        <v>0</v>
      </c>
      <c r="Q48" s="371">
        <f t="shared" si="20"/>
        <v>0</v>
      </c>
      <c r="R48" s="371">
        <f t="shared" si="20"/>
        <v>0</v>
      </c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</row>
    <row r="49" spans="2:46" ht="15" x14ac:dyDescent="0.25">
      <c r="B49" s="372" t="s">
        <v>669</v>
      </c>
      <c r="C49" s="372" t="str">
        <f>CONCATENATE('Budget-Output-Worksheet'!$G$8)</f>
        <v>FY26</v>
      </c>
      <c r="E49" s="371"/>
      <c r="F49" s="371"/>
      <c r="G49" s="372" t="s">
        <v>669</v>
      </c>
      <c r="H49" s="372" t="s">
        <v>669</v>
      </c>
      <c r="I49" s="371"/>
      <c r="J49" s="383">
        <f t="shared" si="0"/>
        <v>0</v>
      </c>
      <c r="K49" s="371">
        <v>0</v>
      </c>
      <c r="L49" s="371">
        <f t="shared" si="20"/>
        <v>0</v>
      </c>
      <c r="M49" s="371">
        <f t="shared" si="20"/>
        <v>0</v>
      </c>
      <c r="N49" s="371">
        <f t="shared" si="20"/>
        <v>0</v>
      </c>
      <c r="O49" s="371">
        <f t="shared" si="20"/>
        <v>0</v>
      </c>
      <c r="P49" s="371">
        <f t="shared" si="20"/>
        <v>0</v>
      </c>
      <c r="Q49" s="371">
        <f t="shared" si="20"/>
        <v>0</v>
      </c>
      <c r="R49" s="371">
        <f t="shared" si="20"/>
        <v>0</v>
      </c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</row>
    <row r="50" spans="2:46" ht="15" x14ac:dyDescent="0.25">
      <c r="B50" s="372" t="s">
        <v>669</v>
      </c>
      <c r="C50" s="372" t="str">
        <f>CONCATENATE('Budget-Output-Worksheet'!$G$8)</f>
        <v>FY26</v>
      </c>
      <c r="E50" s="371"/>
      <c r="F50" s="371"/>
      <c r="G50" s="372" t="s">
        <v>669</v>
      </c>
      <c r="H50" s="372" t="s">
        <v>669</v>
      </c>
      <c r="I50" s="371"/>
      <c r="J50" s="383">
        <f t="shared" si="0"/>
        <v>0</v>
      </c>
      <c r="K50" s="371">
        <v>0</v>
      </c>
      <c r="L50" s="371">
        <f t="shared" si="20"/>
        <v>0</v>
      </c>
      <c r="M50" s="371">
        <f t="shared" si="20"/>
        <v>0</v>
      </c>
      <c r="N50" s="371">
        <f t="shared" si="20"/>
        <v>0</v>
      </c>
      <c r="O50" s="371">
        <f t="shared" si="20"/>
        <v>0</v>
      </c>
      <c r="P50" s="371">
        <f t="shared" si="20"/>
        <v>0</v>
      </c>
      <c r="Q50" s="371">
        <f t="shared" si="20"/>
        <v>0</v>
      </c>
      <c r="R50" s="371">
        <f t="shared" si="20"/>
        <v>0</v>
      </c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</row>
    <row r="51" spans="2:46" ht="15" x14ac:dyDescent="0.25">
      <c r="B51" s="372" t="s">
        <v>669</v>
      </c>
      <c r="C51" s="372" t="str">
        <f>CONCATENATE('Budget-Output-Worksheet'!$G$8)</f>
        <v>FY26</v>
      </c>
      <c r="E51" s="371"/>
      <c r="F51" s="371"/>
      <c r="G51" s="372" t="s">
        <v>669</v>
      </c>
      <c r="H51" s="372" t="s">
        <v>669</v>
      </c>
      <c r="I51" s="371"/>
      <c r="J51" s="383">
        <f t="shared" si="0"/>
        <v>0</v>
      </c>
      <c r="K51" s="371">
        <v>0</v>
      </c>
      <c r="L51" s="371">
        <f t="shared" si="20"/>
        <v>0</v>
      </c>
      <c r="M51" s="371">
        <f t="shared" si="20"/>
        <v>0</v>
      </c>
      <c r="N51" s="371">
        <f t="shared" si="20"/>
        <v>0</v>
      </c>
      <c r="O51" s="371">
        <f t="shared" si="20"/>
        <v>0</v>
      </c>
      <c r="P51" s="371">
        <f t="shared" si="20"/>
        <v>0</v>
      </c>
      <c r="Q51" s="371">
        <f t="shared" si="20"/>
        <v>0</v>
      </c>
      <c r="R51" s="371">
        <f t="shared" si="20"/>
        <v>0</v>
      </c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</row>
    <row r="52" spans="2:46" ht="15" x14ac:dyDescent="0.25">
      <c r="B52" s="372" t="s">
        <v>669</v>
      </c>
      <c r="C52" s="372" t="str">
        <f>CONCATENATE('Budget-Output-Worksheet'!$G$8)</f>
        <v>FY26</v>
      </c>
      <c r="E52" s="371"/>
      <c r="F52" s="371"/>
      <c r="G52" s="372" t="s">
        <v>669</v>
      </c>
      <c r="H52" s="372" t="s">
        <v>669</v>
      </c>
      <c r="I52" s="371"/>
      <c r="J52" s="383">
        <f t="shared" si="0"/>
        <v>0</v>
      </c>
      <c r="K52" s="371">
        <v>0</v>
      </c>
      <c r="L52" s="371">
        <f t="shared" si="20"/>
        <v>0</v>
      </c>
      <c r="M52" s="371">
        <f t="shared" si="20"/>
        <v>0</v>
      </c>
      <c r="N52" s="371">
        <f t="shared" si="20"/>
        <v>0</v>
      </c>
      <c r="O52" s="371">
        <f t="shared" si="20"/>
        <v>0</v>
      </c>
      <c r="P52" s="371">
        <f t="shared" si="20"/>
        <v>0</v>
      </c>
      <c r="Q52" s="371">
        <f t="shared" si="20"/>
        <v>0</v>
      </c>
      <c r="R52" s="371">
        <f t="shared" si="20"/>
        <v>0</v>
      </c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</row>
    <row r="53" spans="2:46" ht="15" x14ac:dyDescent="0.25">
      <c r="B53" s="372" t="s">
        <v>669</v>
      </c>
      <c r="C53" s="372" t="str">
        <f>CONCATENATE('Budget-Output-Worksheet'!$G$8)</f>
        <v>FY26</v>
      </c>
      <c r="E53" s="371"/>
      <c r="F53" s="371"/>
      <c r="G53" s="372" t="s">
        <v>669</v>
      </c>
      <c r="H53" s="372" t="s">
        <v>669</v>
      </c>
      <c r="I53" s="371"/>
      <c r="J53" s="383">
        <f t="shared" si="0"/>
        <v>0</v>
      </c>
      <c r="K53" s="371">
        <v>0</v>
      </c>
      <c r="L53" s="371">
        <f t="shared" si="20"/>
        <v>0</v>
      </c>
      <c r="M53" s="371">
        <f t="shared" si="20"/>
        <v>0</v>
      </c>
      <c r="N53" s="371">
        <f t="shared" si="20"/>
        <v>0</v>
      </c>
      <c r="O53" s="371">
        <f t="shared" si="20"/>
        <v>0</v>
      </c>
      <c r="P53" s="371">
        <f t="shared" si="20"/>
        <v>0</v>
      </c>
      <c r="Q53" s="371">
        <f t="shared" si="20"/>
        <v>0</v>
      </c>
      <c r="R53" s="371">
        <f t="shared" si="20"/>
        <v>0</v>
      </c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</row>
    <row r="54" spans="2:46" ht="15" x14ac:dyDescent="0.25">
      <c r="B54" s="372" t="s">
        <v>669</v>
      </c>
      <c r="C54" s="372" t="str">
        <f>CONCATENATE('Budget-Output-Worksheet'!$G$8)</f>
        <v>FY26</v>
      </c>
      <c r="E54" s="371" t="s">
        <v>667</v>
      </c>
      <c r="F54" s="371"/>
      <c r="G54" s="372" t="s">
        <v>669</v>
      </c>
      <c r="H54" s="372" t="s">
        <v>669</v>
      </c>
      <c r="I54" s="371"/>
      <c r="J54" s="383">
        <f t="shared" si="0"/>
        <v>0</v>
      </c>
      <c r="K54" s="371">
        <v>0</v>
      </c>
      <c r="L54" s="371">
        <f t="shared" si="20"/>
        <v>0</v>
      </c>
      <c r="M54" s="371">
        <f t="shared" si="20"/>
        <v>0</v>
      </c>
      <c r="N54" s="371">
        <f t="shared" si="20"/>
        <v>0</v>
      </c>
      <c r="O54" s="371">
        <f t="shared" si="20"/>
        <v>0</v>
      </c>
      <c r="P54" s="371">
        <f t="shared" si="20"/>
        <v>0</v>
      </c>
      <c r="Q54" s="371">
        <f t="shared" si="20"/>
        <v>0</v>
      </c>
      <c r="R54" s="371">
        <f t="shared" si="20"/>
        <v>0</v>
      </c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</row>
    <row r="55" spans="2:46" ht="15" x14ac:dyDescent="0.25">
      <c r="B55" s="372" t="s">
        <v>669</v>
      </c>
      <c r="C55" s="372" t="str">
        <f>CONCATENATE('Budget-Output-Worksheet'!$G$8)</f>
        <v>FY26</v>
      </c>
      <c r="E55" s="371" t="s">
        <v>667</v>
      </c>
      <c r="F55" s="371"/>
      <c r="G55" s="372" t="s">
        <v>669</v>
      </c>
      <c r="H55" s="372" t="s">
        <v>669</v>
      </c>
      <c r="I55" s="371"/>
      <c r="J55" s="383">
        <f t="shared" si="0"/>
        <v>0</v>
      </c>
      <c r="K55" s="371">
        <v>0</v>
      </c>
      <c r="L55" s="371">
        <f t="shared" ref="L55:R60" si="21">K55</f>
        <v>0</v>
      </c>
      <c r="M55" s="371">
        <f t="shared" si="21"/>
        <v>0</v>
      </c>
      <c r="N55" s="371">
        <f t="shared" si="21"/>
        <v>0</v>
      </c>
      <c r="O55" s="371">
        <f t="shared" si="21"/>
        <v>0</v>
      </c>
      <c r="P55" s="371">
        <f t="shared" si="21"/>
        <v>0</v>
      </c>
      <c r="Q55" s="371">
        <f t="shared" si="21"/>
        <v>0</v>
      </c>
      <c r="R55" s="371">
        <f t="shared" si="21"/>
        <v>0</v>
      </c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</row>
    <row r="56" spans="2:46" ht="15" x14ac:dyDescent="0.25">
      <c r="B56" s="372" t="s">
        <v>669</v>
      </c>
      <c r="C56" s="372" t="str">
        <f>CONCATENATE('Budget-Output-Worksheet'!$G$8)</f>
        <v>FY26</v>
      </c>
      <c r="E56" s="371" t="s">
        <v>667</v>
      </c>
      <c r="F56" s="371"/>
      <c r="G56" s="372" t="s">
        <v>669</v>
      </c>
      <c r="H56" s="372" t="s">
        <v>669</v>
      </c>
      <c r="I56" s="371"/>
      <c r="J56" s="383">
        <f t="shared" si="0"/>
        <v>0</v>
      </c>
      <c r="K56" s="371">
        <v>0</v>
      </c>
      <c r="L56" s="371">
        <f t="shared" si="21"/>
        <v>0</v>
      </c>
      <c r="M56" s="371">
        <f t="shared" si="21"/>
        <v>0</v>
      </c>
      <c r="N56" s="371">
        <f t="shared" si="21"/>
        <v>0</v>
      </c>
      <c r="O56" s="371">
        <f t="shared" si="21"/>
        <v>0</v>
      </c>
      <c r="P56" s="371">
        <f t="shared" si="21"/>
        <v>0</v>
      </c>
      <c r="Q56" s="371">
        <f t="shared" si="21"/>
        <v>0</v>
      </c>
      <c r="R56" s="371">
        <f t="shared" si="21"/>
        <v>0</v>
      </c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</row>
    <row r="57" spans="2:46" ht="15" x14ac:dyDescent="0.25">
      <c r="B57" s="372" t="s">
        <v>669</v>
      </c>
      <c r="C57" s="372" t="str">
        <f>CONCATENATE('Budget-Output-Worksheet'!$G$8)</f>
        <v>FY26</v>
      </c>
      <c r="E57" s="371" t="s">
        <v>667</v>
      </c>
      <c r="F57" s="371"/>
      <c r="G57" s="372" t="s">
        <v>669</v>
      </c>
      <c r="H57" s="372" t="s">
        <v>669</v>
      </c>
      <c r="I57" s="371"/>
      <c r="J57" s="383">
        <f t="shared" si="0"/>
        <v>0</v>
      </c>
      <c r="K57" s="371">
        <v>0</v>
      </c>
      <c r="L57" s="371">
        <f t="shared" si="21"/>
        <v>0</v>
      </c>
      <c r="M57" s="371">
        <f t="shared" si="21"/>
        <v>0</v>
      </c>
      <c r="N57" s="371">
        <f t="shared" si="21"/>
        <v>0</v>
      </c>
      <c r="O57" s="371">
        <f t="shared" si="21"/>
        <v>0</v>
      </c>
      <c r="P57" s="371">
        <f t="shared" si="21"/>
        <v>0</v>
      </c>
      <c r="Q57" s="371">
        <f t="shared" si="21"/>
        <v>0</v>
      </c>
      <c r="R57" s="371">
        <f t="shared" si="21"/>
        <v>0</v>
      </c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</row>
    <row r="58" spans="2:46" ht="15" x14ac:dyDescent="0.25">
      <c r="B58" s="372" t="s">
        <v>669</v>
      </c>
      <c r="C58" s="372" t="str">
        <f>CONCATENATE('Budget-Output-Worksheet'!$G$8)</f>
        <v>FY26</v>
      </c>
      <c r="E58" s="371" t="s">
        <v>667</v>
      </c>
      <c r="F58" s="371"/>
      <c r="G58" s="372" t="s">
        <v>669</v>
      </c>
      <c r="H58" s="372" t="s">
        <v>669</v>
      </c>
      <c r="I58" s="371"/>
      <c r="J58" s="383">
        <f t="shared" si="9"/>
        <v>0</v>
      </c>
      <c r="K58" s="371">
        <v>0</v>
      </c>
      <c r="L58" s="371">
        <f t="shared" si="21"/>
        <v>0</v>
      </c>
      <c r="M58" s="371">
        <f t="shared" si="21"/>
        <v>0</v>
      </c>
      <c r="N58" s="371">
        <f t="shared" si="21"/>
        <v>0</v>
      </c>
      <c r="O58" s="371">
        <f t="shared" si="21"/>
        <v>0</v>
      </c>
      <c r="P58" s="371">
        <f t="shared" si="21"/>
        <v>0</v>
      </c>
      <c r="Q58" s="371">
        <f t="shared" si="21"/>
        <v>0</v>
      </c>
      <c r="R58" s="371">
        <f t="shared" si="21"/>
        <v>0</v>
      </c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</row>
    <row r="59" spans="2:46" ht="15" x14ac:dyDescent="0.25">
      <c r="B59" s="372" t="s">
        <v>669</v>
      </c>
      <c r="C59" s="372" t="str">
        <f>CONCATENATE('Budget-Output-Worksheet'!$G$8)</f>
        <v>FY26</v>
      </c>
      <c r="E59" s="371" t="s">
        <v>667</v>
      </c>
      <c r="F59" s="371"/>
      <c r="G59" s="372" t="s">
        <v>669</v>
      </c>
      <c r="H59" s="372" t="s">
        <v>669</v>
      </c>
      <c r="I59" s="371"/>
      <c r="J59" s="383">
        <f t="shared" si="0"/>
        <v>0</v>
      </c>
      <c r="K59" s="371">
        <v>0</v>
      </c>
      <c r="L59" s="371">
        <f t="shared" si="21"/>
        <v>0</v>
      </c>
      <c r="M59" s="371">
        <f t="shared" si="21"/>
        <v>0</v>
      </c>
      <c r="N59" s="371">
        <f t="shared" si="21"/>
        <v>0</v>
      </c>
      <c r="O59" s="371">
        <f t="shared" si="21"/>
        <v>0</v>
      </c>
      <c r="P59" s="371">
        <f t="shared" si="21"/>
        <v>0</v>
      </c>
      <c r="Q59" s="371">
        <f t="shared" si="21"/>
        <v>0</v>
      </c>
      <c r="R59" s="371">
        <f t="shared" si="21"/>
        <v>0</v>
      </c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</row>
    <row r="60" spans="2:46" ht="15" x14ac:dyDescent="0.25">
      <c r="B60" s="372" t="s">
        <v>669</v>
      </c>
      <c r="C60" s="372" t="str">
        <f>CONCATENATE('Budget-Output-Worksheet'!$G$8)</f>
        <v>FY26</v>
      </c>
      <c r="E60" s="371" t="s">
        <v>667</v>
      </c>
      <c r="F60" s="371"/>
      <c r="G60" s="372" t="s">
        <v>669</v>
      </c>
      <c r="H60" s="372" t="s">
        <v>669</v>
      </c>
      <c r="I60" s="371"/>
      <c r="J60" s="383">
        <f t="shared" si="0"/>
        <v>0</v>
      </c>
      <c r="K60" s="371">
        <v>0</v>
      </c>
      <c r="L60" s="371">
        <f t="shared" si="21"/>
        <v>0</v>
      </c>
      <c r="M60" s="371">
        <f t="shared" si="21"/>
        <v>0</v>
      </c>
      <c r="N60" s="371">
        <f t="shared" si="21"/>
        <v>0</v>
      </c>
      <c r="O60" s="371">
        <f t="shared" si="21"/>
        <v>0</v>
      </c>
      <c r="P60" s="371">
        <f t="shared" si="21"/>
        <v>0</v>
      </c>
      <c r="Q60" s="371">
        <f t="shared" si="21"/>
        <v>0</v>
      </c>
      <c r="R60" s="371">
        <f t="shared" si="21"/>
        <v>0</v>
      </c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</row>
    <row r="61" spans="2:46" ht="17.45" customHeight="1" x14ac:dyDescent="0.25">
      <c r="B61" s="372" t="s">
        <v>669</v>
      </c>
      <c r="C61" s="372" t="str">
        <f>CONCATENATE('Budget-Output-Worksheet'!$G$8)</f>
        <v>FY26</v>
      </c>
      <c r="E61" s="371" t="s">
        <v>667</v>
      </c>
      <c r="F61" s="371"/>
      <c r="G61" s="372" t="s">
        <v>669</v>
      </c>
      <c r="H61" s="372" t="s">
        <v>669</v>
      </c>
      <c r="I61" s="371"/>
      <c r="J61" s="383">
        <f t="shared" si="0"/>
        <v>0</v>
      </c>
      <c r="K61" s="371">
        <v>0</v>
      </c>
      <c r="L61" s="371">
        <f t="shared" ref="L61:R65" si="22">K61</f>
        <v>0</v>
      </c>
      <c r="M61" s="371">
        <f t="shared" si="22"/>
        <v>0</v>
      </c>
      <c r="N61" s="371">
        <f t="shared" si="22"/>
        <v>0</v>
      </c>
      <c r="O61" s="371">
        <f t="shared" si="22"/>
        <v>0</v>
      </c>
      <c r="P61" s="371">
        <f t="shared" si="22"/>
        <v>0</v>
      </c>
      <c r="Q61" s="371">
        <f t="shared" si="22"/>
        <v>0</v>
      </c>
      <c r="R61" s="371">
        <f t="shared" si="22"/>
        <v>0</v>
      </c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</row>
    <row r="62" spans="2:46" ht="15" x14ac:dyDescent="0.25">
      <c r="B62" s="372" t="s">
        <v>669</v>
      </c>
      <c r="C62" s="372" t="str">
        <f>CONCATENATE('Budget-Output-Worksheet'!$G$8)</f>
        <v>FY26</v>
      </c>
      <c r="E62" s="371" t="s">
        <v>667</v>
      </c>
      <c r="F62" s="371"/>
      <c r="G62" s="372" t="s">
        <v>669</v>
      </c>
      <c r="H62" s="372" t="s">
        <v>669</v>
      </c>
      <c r="I62" s="371"/>
      <c r="J62" s="383">
        <f t="shared" si="0"/>
        <v>0</v>
      </c>
      <c r="K62" s="371">
        <v>0</v>
      </c>
      <c r="L62" s="371">
        <f t="shared" si="22"/>
        <v>0</v>
      </c>
      <c r="M62" s="371">
        <f t="shared" si="22"/>
        <v>0</v>
      </c>
      <c r="N62" s="371">
        <f t="shared" si="22"/>
        <v>0</v>
      </c>
      <c r="O62" s="371">
        <f t="shared" si="22"/>
        <v>0</v>
      </c>
      <c r="P62" s="371">
        <f t="shared" si="22"/>
        <v>0</v>
      </c>
      <c r="Q62" s="371">
        <f t="shared" si="22"/>
        <v>0</v>
      </c>
      <c r="R62" s="371">
        <f t="shared" si="22"/>
        <v>0</v>
      </c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</row>
    <row r="63" spans="2:46" ht="15" x14ac:dyDescent="0.25">
      <c r="B63" s="372" t="s">
        <v>669</v>
      </c>
      <c r="C63" s="372" t="str">
        <f>CONCATENATE('Budget-Output-Worksheet'!$G$8)</f>
        <v>FY26</v>
      </c>
      <c r="E63" s="371" t="s">
        <v>667</v>
      </c>
      <c r="F63" s="371"/>
      <c r="G63" s="372" t="s">
        <v>669</v>
      </c>
      <c r="H63" s="372" t="s">
        <v>669</v>
      </c>
      <c r="I63" s="371"/>
      <c r="J63" s="383">
        <f t="shared" si="0"/>
        <v>0</v>
      </c>
      <c r="K63" s="371">
        <v>0</v>
      </c>
      <c r="L63" s="371">
        <f t="shared" si="22"/>
        <v>0</v>
      </c>
      <c r="M63" s="371">
        <f t="shared" si="22"/>
        <v>0</v>
      </c>
      <c r="N63" s="371">
        <f t="shared" si="22"/>
        <v>0</v>
      </c>
      <c r="O63" s="371">
        <f t="shared" si="22"/>
        <v>0</v>
      </c>
      <c r="P63" s="371">
        <f t="shared" si="22"/>
        <v>0</v>
      </c>
      <c r="Q63" s="371">
        <f t="shared" si="22"/>
        <v>0</v>
      </c>
      <c r="R63" s="371">
        <f t="shared" si="22"/>
        <v>0</v>
      </c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</row>
    <row r="64" spans="2:46" ht="15" x14ac:dyDescent="0.25">
      <c r="B64" s="372" t="s">
        <v>669</v>
      </c>
      <c r="C64" s="372" t="str">
        <f>CONCATENATE('Budget-Output-Worksheet'!$G$8)</f>
        <v>FY26</v>
      </c>
      <c r="E64" s="371" t="s">
        <v>667</v>
      </c>
      <c r="F64" s="371"/>
      <c r="G64" s="372" t="s">
        <v>669</v>
      </c>
      <c r="H64" s="372" t="s">
        <v>669</v>
      </c>
      <c r="I64" s="371"/>
      <c r="J64" s="383">
        <f t="shared" si="0"/>
        <v>0</v>
      </c>
      <c r="K64" s="371">
        <v>0</v>
      </c>
      <c r="L64" s="371">
        <f t="shared" si="22"/>
        <v>0</v>
      </c>
      <c r="M64" s="371">
        <f t="shared" si="22"/>
        <v>0</v>
      </c>
      <c r="N64" s="371">
        <f t="shared" si="22"/>
        <v>0</v>
      </c>
      <c r="O64" s="371">
        <f t="shared" si="22"/>
        <v>0</v>
      </c>
      <c r="P64" s="371">
        <f t="shared" si="22"/>
        <v>0</v>
      </c>
      <c r="Q64" s="371">
        <f t="shared" si="22"/>
        <v>0</v>
      </c>
      <c r="R64" s="371">
        <f t="shared" si="22"/>
        <v>0</v>
      </c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</row>
    <row r="65" spans="2:46" ht="15" x14ac:dyDescent="0.25">
      <c r="B65" s="372" t="s">
        <v>669</v>
      </c>
      <c r="C65" s="372" t="str">
        <f>CONCATENATE('Budget-Output-Worksheet'!$G$8)</f>
        <v>FY26</v>
      </c>
      <c r="E65" s="371" t="s">
        <v>667</v>
      </c>
      <c r="F65" s="371"/>
      <c r="G65" s="372" t="s">
        <v>669</v>
      </c>
      <c r="H65" s="372" t="s">
        <v>669</v>
      </c>
      <c r="I65" s="371"/>
      <c r="J65" s="383">
        <f t="shared" si="0"/>
        <v>0</v>
      </c>
      <c r="K65" s="371">
        <v>0</v>
      </c>
      <c r="L65" s="371">
        <f t="shared" si="22"/>
        <v>0</v>
      </c>
      <c r="M65" s="371">
        <f t="shared" si="22"/>
        <v>0</v>
      </c>
      <c r="N65" s="371">
        <f t="shared" si="22"/>
        <v>0</v>
      </c>
      <c r="O65" s="371">
        <f t="shared" si="22"/>
        <v>0</v>
      </c>
      <c r="P65" s="371">
        <f t="shared" si="22"/>
        <v>0</v>
      </c>
      <c r="Q65" s="371">
        <f t="shared" si="22"/>
        <v>0</v>
      </c>
      <c r="R65" s="371">
        <f t="shared" si="22"/>
        <v>0</v>
      </c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</row>
    <row r="66" spans="2:46" ht="15" x14ac:dyDescent="0.25">
      <c r="B66" s="372" t="s">
        <v>669</v>
      </c>
      <c r="C66" s="372" t="str">
        <f>CONCATENATE('Budget-Output-Worksheet'!$G$8)</f>
        <v>FY26</v>
      </c>
      <c r="E66" s="371" t="s">
        <v>667</v>
      </c>
      <c r="F66" s="371"/>
      <c r="G66" s="372" t="s">
        <v>669</v>
      </c>
      <c r="H66" s="372" t="s">
        <v>669</v>
      </c>
      <c r="I66" s="371"/>
      <c r="J66" s="383">
        <f t="shared" ref="J66:J129" si="23">IF(C66="FY23",K66,IF(C66="FY24",L66,IF(C66="FY25",M66,IF(C66="FY26",N66,IF(C66="FY27",O66,IF(C66="FY28",P66,IF(C66="FY29",Q66,IF(C66="FY30",R66))))))))</f>
        <v>0</v>
      </c>
      <c r="K66" s="371">
        <v>0</v>
      </c>
      <c r="L66" s="371">
        <f t="shared" ref="L66:L129" si="24">K66</f>
        <v>0</v>
      </c>
      <c r="M66" s="371">
        <f t="shared" ref="M66:M129" si="25">L66</f>
        <v>0</v>
      </c>
      <c r="N66" s="371">
        <f t="shared" ref="N66:N129" si="26">M66</f>
        <v>0</v>
      </c>
      <c r="O66" s="371">
        <f t="shared" ref="O66:O129" si="27">N66</f>
        <v>0</v>
      </c>
      <c r="P66" s="371">
        <f t="shared" ref="P66:P129" si="28">O66</f>
        <v>0</v>
      </c>
      <c r="Q66" s="371">
        <f t="shared" ref="Q66:Q129" si="29">P66</f>
        <v>0</v>
      </c>
      <c r="R66" s="371">
        <f t="shared" ref="R66:R129" si="30">Q66</f>
        <v>0</v>
      </c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</row>
    <row r="67" spans="2:46" ht="15" x14ac:dyDescent="0.25">
      <c r="B67" s="372" t="s">
        <v>669</v>
      </c>
      <c r="C67" s="372" t="str">
        <f>CONCATENATE('Budget-Output-Worksheet'!$G$8)</f>
        <v>FY26</v>
      </c>
      <c r="E67" s="371" t="s">
        <v>667</v>
      </c>
      <c r="F67" s="371"/>
      <c r="G67" s="372" t="s">
        <v>669</v>
      </c>
      <c r="H67" s="372" t="s">
        <v>669</v>
      </c>
      <c r="I67" s="371"/>
      <c r="J67" s="383">
        <f t="shared" si="23"/>
        <v>0</v>
      </c>
      <c r="K67" s="371">
        <v>0</v>
      </c>
      <c r="L67" s="371">
        <f t="shared" si="24"/>
        <v>0</v>
      </c>
      <c r="M67" s="371">
        <f t="shared" si="25"/>
        <v>0</v>
      </c>
      <c r="N67" s="371">
        <f t="shared" si="26"/>
        <v>0</v>
      </c>
      <c r="O67" s="371">
        <f t="shared" si="27"/>
        <v>0</v>
      </c>
      <c r="P67" s="371">
        <f t="shared" si="28"/>
        <v>0</v>
      </c>
      <c r="Q67" s="371">
        <f t="shared" si="29"/>
        <v>0</v>
      </c>
      <c r="R67" s="371">
        <f t="shared" si="30"/>
        <v>0</v>
      </c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</row>
    <row r="68" spans="2:46" ht="15" x14ac:dyDescent="0.25">
      <c r="B68" s="372" t="s">
        <v>669</v>
      </c>
      <c r="C68" s="372" t="str">
        <f>CONCATENATE('Budget-Output-Worksheet'!$G$8)</f>
        <v>FY26</v>
      </c>
      <c r="E68" s="371" t="s">
        <v>667</v>
      </c>
      <c r="F68" s="371"/>
      <c r="G68" s="372" t="s">
        <v>669</v>
      </c>
      <c r="H68" s="372" t="s">
        <v>669</v>
      </c>
      <c r="I68" s="371"/>
      <c r="J68" s="383">
        <f t="shared" si="23"/>
        <v>0</v>
      </c>
      <c r="K68" s="371">
        <v>0</v>
      </c>
      <c r="L68" s="371">
        <f t="shared" si="24"/>
        <v>0</v>
      </c>
      <c r="M68" s="371">
        <f t="shared" si="25"/>
        <v>0</v>
      </c>
      <c r="N68" s="371">
        <f t="shared" si="26"/>
        <v>0</v>
      </c>
      <c r="O68" s="371">
        <f t="shared" si="27"/>
        <v>0</v>
      </c>
      <c r="P68" s="371">
        <f t="shared" si="28"/>
        <v>0</v>
      </c>
      <c r="Q68" s="371">
        <f t="shared" si="29"/>
        <v>0</v>
      </c>
      <c r="R68" s="371">
        <f t="shared" si="30"/>
        <v>0</v>
      </c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</row>
    <row r="69" spans="2:46" ht="15" x14ac:dyDescent="0.25">
      <c r="B69" s="372" t="s">
        <v>669</v>
      </c>
      <c r="C69" s="372" t="str">
        <f>CONCATENATE('Budget-Output-Worksheet'!$G$8)</f>
        <v>FY26</v>
      </c>
      <c r="E69" s="371" t="s">
        <v>667</v>
      </c>
      <c r="F69" s="371"/>
      <c r="G69" s="372" t="s">
        <v>669</v>
      </c>
      <c r="H69" s="372" t="s">
        <v>669</v>
      </c>
      <c r="I69" s="371"/>
      <c r="J69" s="383">
        <f t="shared" si="23"/>
        <v>0</v>
      </c>
      <c r="K69" s="371">
        <v>0</v>
      </c>
      <c r="L69" s="371">
        <f t="shared" si="24"/>
        <v>0</v>
      </c>
      <c r="M69" s="371">
        <f t="shared" si="25"/>
        <v>0</v>
      </c>
      <c r="N69" s="371">
        <f t="shared" si="26"/>
        <v>0</v>
      </c>
      <c r="O69" s="371">
        <f t="shared" si="27"/>
        <v>0</v>
      </c>
      <c r="P69" s="371">
        <f t="shared" si="28"/>
        <v>0</v>
      </c>
      <c r="Q69" s="371">
        <f t="shared" si="29"/>
        <v>0</v>
      </c>
      <c r="R69" s="371">
        <f t="shared" si="30"/>
        <v>0</v>
      </c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371"/>
    </row>
    <row r="70" spans="2:46" ht="15" x14ac:dyDescent="0.25">
      <c r="B70" s="372" t="s">
        <v>669</v>
      </c>
      <c r="C70" s="372" t="str">
        <f>CONCATENATE('Budget-Output-Worksheet'!$G$8)</f>
        <v>FY26</v>
      </c>
      <c r="E70" s="371" t="s">
        <v>667</v>
      </c>
      <c r="F70" s="371"/>
      <c r="G70" s="372" t="s">
        <v>669</v>
      </c>
      <c r="H70" s="372" t="s">
        <v>669</v>
      </c>
      <c r="I70" s="371" t="s">
        <v>667</v>
      </c>
      <c r="J70" s="383">
        <f t="shared" si="23"/>
        <v>0</v>
      </c>
      <c r="K70" s="371">
        <v>0</v>
      </c>
      <c r="L70" s="371">
        <f t="shared" si="24"/>
        <v>0</v>
      </c>
      <c r="M70" s="371">
        <f t="shared" si="25"/>
        <v>0</v>
      </c>
      <c r="N70" s="371">
        <f t="shared" si="26"/>
        <v>0</v>
      </c>
      <c r="O70" s="371">
        <f t="shared" si="27"/>
        <v>0</v>
      </c>
      <c r="P70" s="371">
        <f t="shared" si="28"/>
        <v>0</v>
      </c>
      <c r="Q70" s="371">
        <f t="shared" si="29"/>
        <v>0</v>
      </c>
      <c r="R70" s="371">
        <f t="shared" si="30"/>
        <v>0</v>
      </c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371"/>
    </row>
    <row r="71" spans="2:46" ht="15" x14ac:dyDescent="0.25">
      <c r="B71" s="372" t="s">
        <v>669</v>
      </c>
      <c r="C71" s="372" t="str">
        <f>CONCATENATE('Budget-Output-Worksheet'!$G$8)</f>
        <v>FY26</v>
      </c>
      <c r="E71" s="371" t="s">
        <v>667</v>
      </c>
      <c r="F71" s="371"/>
      <c r="G71" s="372" t="s">
        <v>669</v>
      </c>
      <c r="H71" s="372" t="s">
        <v>669</v>
      </c>
      <c r="I71" s="371" t="s">
        <v>667</v>
      </c>
      <c r="J71" s="383">
        <f t="shared" si="23"/>
        <v>0</v>
      </c>
      <c r="K71" s="371">
        <v>0</v>
      </c>
      <c r="L71" s="371">
        <f t="shared" si="24"/>
        <v>0</v>
      </c>
      <c r="M71" s="371">
        <f t="shared" si="25"/>
        <v>0</v>
      </c>
      <c r="N71" s="371">
        <f t="shared" si="26"/>
        <v>0</v>
      </c>
      <c r="O71" s="371">
        <f t="shared" si="27"/>
        <v>0</v>
      </c>
      <c r="P71" s="371">
        <f t="shared" si="28"/>
        <v>0</v>
      </c>
      <c r="Q71" s="371">
        <f t="shared" si="29"/>
        <v>0</v>
      </c>
      <c r="R71" s="371">
        <f t="shared" si="30"/>
        <v>0</v>
      </c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</row>
    <row r="72" spans="2:46" ht="15" x14ac:dyDescent="0.25">
      <c r="B72" s="372" t="s">
        <v>669</v>
      </c>
      <c r="C72" s="372" t="str">
        <f>CONCATENATE('Budget-Output-Worksheet'!$G$8)</f>
        <v>FY26</v>
      </c>
      <c r="E72" s="371" t="s">
        <v>667</v>
      </c>
      <c r="F72" s="371"/>
      <c r="G72" s="372" t="s">
        <v>669</v>
      </c>
      <c r="H72" s="372" t="s">
        <v>669</v>
      </c>
      <c r="I72" s="371" t="s">
        <v>667</v>
      </c>
      <c r="J72" s="383">
        <f t="shared" si="23"/>
        <v>0</v>
      </c>
      <c r="K72" s="371">
        <v>0</v>
      </c>
      <c r="L72" s="371">
        <f t="shared" si="24"/>
        <v>0</v>
      </c>
      <c r="M72" s="371">
        <f t="shared" si="25"/>
        <v>0</v>
      </c>
      <c r="N72" s="371">
        <f t="shared" si="26"/>
        <v>0</v>
      </c>
      <c r="O72" s="371">
        <f t="shared" si="27"/>
        <v>0</v>
      </c>
      <c r="P72" s="371">
        <f t="shared" si="28"/>
        <v>0</v>
      </c>
      <c r="Q72" s="371">
        <f t="shared" si="29"/>
        <v>0</v>
      </c>
      <c r="R72" s="371">
        <f t="shared" si="30"/>
        <v>0</v>
      </c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</row>
    <row r="73" spans="2:46" ht="15" x14ac:dyDescent="0.25">
      <c r="B73" s="372" t="s">
        <v>669</v>
      </c>
      <c r="C73" s="372" t="str">
        <f>CONCATENATE('Budget-Output-Worksheet'!$G$8)</f>
        <v>FY26</v>
      </c>
      <c r="E73" s="371" t="s">
        <v>667</v>
      </c>
      <c r="F73" s="371"/>
      <c r="G73" s="372" t="s">
        <v>669</v>
      </c>
      <c r="H73" s="372" t="s">
        <v>669</v>
      </c>
      <c r="I73" s="371" t="s">
        <v>667</v>
      </c>
      <c r="J73" s="383">
        <f t="shared" si="23"/>
        <v>0</v>
      </c>
      <c r="K73" s="371">
        <v>0</v>
      </c>
      <c r="L73" s="371">
        <f t="shared" si="24"/>
        <v>0</v>
      </c>
      <c r="M73" s="371">
        <f t="shared" si="25"/>
        <v>0</v>
      </c>
      <c r="N73" s="371">
        <f t="shared" si="26"/>
        <v>0</v>
      </c>
      <c r="O73" s="371">
        <f t="shared" si="27"/>
        <v>0</v>
      </c>
      <c r="P73" s="371">
        <f t="shared" si="28"/>
        <v>0</v>
      </c>
      <c r="Q73" s="371">
        <f t="shared" si="29"/>
        <v>0</v>
      </c>
      <c r="R73" s="371">
        <f t="shared" si="30"/>
        <v>0</v>
      </c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71"/>
      <c r="AL73" s="371"/>
      <c r="AM73" s="371"/>
      <c r="AN73" s="371"/>
      <c r="AO73" s="371"/>
      <c r="AP73" s="371"/>
      <c r="AQ73" s="371"/>
      <c r="AR73" s="371"/>
      <c r="AS73" s="371"/>
      <c r="AT73" s="371"/>
    </row>
    <row r="74" spans="2:46" ht="15" x14ac:dyDescent="0.25">
      <c r="B74" s="372" t="s">
        <v>669</v>
      </c>
      <c r="C74" s="372" t="str">
        <f>CONCATENATE('Budget-Output-Worksheet'!$G$8)</f>
        <v>FY26</v>
      </c>
      <c r="E74" s="371" t="s">
        <v>667</v>
      </c>
      <c r="F74" s="371"/>
      <c r="G74" s="372" t="s">
        <v>669</v>
      </c>
      <c r="H74" s="372" t="s">
        <v>669</v>
      </c>
      <c r="I74" s="371" t="s">
        <v>667</v>
      </c>
      <c r="J74" s="383">
        <f t="shared" si="23"/>
        <v>0</v>
      </c>
      <c r="K74" s="371">
        <v>0</v>
      </c>
      <c r="L74" s="371">
        <f t="shared" si="24"/>
        <v>0</v>
      </c>
      <c r="M74" s="371">
        <f t="shared" si="25"/>
        <v>0</v>
      </c>
      <c r="N74" s="371">
        <f t="shared" si="26"/>
        <v>0</v>
      </c>
      <c r="O74" s="371">
        <f t="shared" si="27"/>
        <v>0</v>
      </c>
      <c r="P74" s="371">
        <f t="shared" si="28"/>
        <v>0</v>
      </c>
      <c r="Q74" s="371">
        <f t="shared" si="29"/>
        <v>0</v>
      </c>
      <c r="R74" s="371">
        <f t="shared" si="30"/>
        <v>0</v>
      </c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  <c r="AO74" s="371"/>
      <c r="AP74" s="371"/>
      <c r="AQ74" s="371"/>
      <c r="AR74" s="371"/>
      <c r="AS74" s="371"/>
      <c r="AT74" s="371"/>
    </row>
    <row r="75" spans="2:46" ht="15" x14ac:dyDescent="0.25">
      <c r="B75" s="372" t="s">
        <v>669</v>
      </c>
      <c r="C75" s="372" t="str">
        <f>CONCATENATE('Budget-Output-Worksheet'!$G$8)</f>
        <v>FY26</v>
      </c>
      <c r="E75" s="371" t="s">
        <v>667</v>
      </c>
      <c r="F75" s="371"/>
      <c r="G75" s="372" t="s">
        <v>669</v>
      </c>
      <c r="H75" s="372" t="s">
        <v>669</v>
      </c>
      <c r="I75" s="371" t="s">
        <v>667</v>
      </c>
      <c r="J75" s="383">
        <f t="shared" si="23"/>
        <v>0</v>
      </c>
      <c r="K75" s="371">
        <v>0</v>
      </c>
      <c r="L75" s="371">
        <f t="shared" si="24"/>
        <v>0</v>
      </c>
      <c r="M75" s="371">
        <f t="shared" si="25"/>
        <v>0</v>
      </c>
      <c r="N75" s="371">
        <f t="shared" si="26"/>
        <v>0</v>
      </c>
      <c r="O75" s="371">
        <f t="shared" si="27"/>
        <v>0</v>
      </c>
      <c r="P75" s="371">
        <f t="shared" si="28"/>
        <v>0</v>
      </c>
      <c r="Q75" s="371">
        <f t="shared" si="29"/>
        <v>0</v>
      </c>
      <c r="R75" s="371">
        <f t="shared" si="30"/>
        <v>0</v>
      </c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1"/>
      <c r="AO75" s="371"/>
      <c r="AP75" s="371"/>
      <c r="AQ75" s="371"/>
      <c r="AR75" s="371"/>
      <c r="AS75" s="371"/>
      <c r="AT75" s="371"/>
    </row>
    <row r="76" spans="2:46" ht="15" x14ac:dyDescent="0.25">
      <c r="B76" s="372" t="s">
        <v>669</v>
      </c>
      <c r="C76" s="372" t="str">
        <f>CONCATENATE('Budget-Output-Worksheet'!$G$8)</f>
        <v>FY26</v>
      </c>
      <c r="E76" s="371" t="s">
        <v>667</v>
      </c>
      <c r="F76" s="371"/>
      <c r="G76" s="372" t="s">
        <v>669</v>
      </c>
      <c r="H76" s="372" t="s">
        <v>669</v>
      </c>
      <c r="I76" s="371" t="s">
        <v>667</v>
      </c>
      <c r="J76" s="383">
        <f t="shared" si="23"/>
        <v>0</v>
      </c>
      <c r="K76" s="371">
        <v>0</v>
      </c>
      <c r="L76" s="371">
        <f t="shared" si="24"/>
        <v>0</v>
      </c>
      <c r="M76" s="371">
        <f t="shared" si="25"/>
        <v>0</v>
      </c>
      <c r="N76" s="371">
        <f t="shared" si="26"/>
        <v>0</v>
      </c>
      <c r="O76" s="371">
        <f t="shared" si="27"/>
        <v>0</v>
      </c>
      <c r="P76" s="371">
        <f t="shared" si="28"/>
        <v>0</v>
      </c>
      <c r="Q76" s="371">
        <f t="shared" si="29"/>
        <v>0</v>
      </c>
      <c r="R76" s="371">
        <f t="shared" si="30"/>
        <v>0</v>
      </c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</row>
    <row r="77" spans="2:46" ht="15" x14ac:dyDescent="0.25">
      <c r="B77" s="372" t="s">
        <v>669</v>
      </c>
      <c r="C77" s="372" t="str">
        <f>CONCATENATE('Budget-Output-Worksheet'!$G$8)</f>
        <v>FY26</v>
      </c>
      <c r="E77" s="371" t="s">
        <v>667</v>
      </c>
      <c r="F77" s="371"/>
      <c r="G77" s="372" t="s">
        <v>669</v>
      </c>
      <c r="H77" s="372" t="s">
        <v>669</v>
      </c>
      <c r="I77" s="371" t="s">
        <v>667</v>
      </c>
      <c r="J77" s="383">
        <f t="shared" si="9"/>
        <v>0</v>
      </c>
      <c r="K77" s="371">
        <v>0</v>
      </c>
      <c r="L77" s="371">
        <f t="shared" si="24"/>
        <v>0</v>
      </c>
      <c r="M77" s="371">
        <f t="shared" si="25"/>
        <v>0</v>
      </c>
      <c r="N77" s="371">
        <f t="shared" si="26"/>
        <v>0</v>
      </c>
      <c r="O77" s="371">
        <f t="shared" si="27"/>
        <v>0</v>
      </c>
      <c r="P77" s="371">
        <f t="shared" si="28"/>
        <v>0</v>
      </c>
      <c r="Q77" s="371">
        <f t="shared" si="29"/>
        <v>0</v>
      </c>
      <c r="R77" s="371">
        <f t="shared" si="30"/>
        <v>0</v>
      </c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</row>
    <row r="78" spans="2:46" ht="15" x14ac:dyDescent="0.25">
      <c r="B78" s="372" t="s">
        <v>669</v>
      </c>
      <c r="C78" s="372" t="str">
        <f>CONCATENATE('Budget-Output-Worksheet'!$G$8)</f>
        <v>FY26</v>
      </c>
      <c r="E78" s="371" t="s">
        <v>667</v>
      </c>
      <c r="F78" s="371"/>
      <c r="G78" s="372" t="s">
        <v>669</v>
      </c>
      <c r="H78" s="372" t="s">
        <v>669</v>
      </c>
      <c r="I78" s="371" t="s">
        <v>667</v>
      </c>
      <c r="J78" s="383">
        <f t="shared" si="23"/>
        <v>0</v>
      </c>
      <c r="K78" s="371">
        <v>0</v>
      </c>
      <c r="L78" s="371">
        <f t="shared" si="24"/>
        <v>0</v>
      </c>
      <c r="M78" s="371">
        <f t="shared" si="25"/>
        <v>0</v>
      </c>
      <c r="N78" s="371">
        <f t="shared" si="26"/>
        <v>0</v>
      </c>
      <c r="O78" s="371">
        <f t="shared" si="27"/>
        <v>0</v>
      </c>
      <c r="P78" s="371">
        <f t="shared" si="28"/>
        <v>0</v>
      </c>
      <c r="Q78" s="371">
        <f t="shared" si="29"/>
        <v>0</v>
      </c>
      <c r="R78" s="371">
        <f t="shared" si="30"/>
        <v>0</v>
      </c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</row>
    <row r="79" spans="2:46" ht="15" x14ac:dyDescent="0.25">
      <c r="B79" s="372" t="s">
        <v>669</v>
      </c>
      <c r="C79" s="372" t="str">
        <f>CONCATENATE('Budget-Output-Worksheet'!$G$8)</f>
        <v>FY26</v>
      </c>
      <c r="E79" s="371" t="s">
        <v>667</v>
      </c>
      <c r="F79" s="371"/>
      <c r="G79" s="372" t="s">
        <v>669</v>
      </c>
      <c r="H79" s="372" t="s">
        <v>669</v>
      </c>
      <c r="I79" s="371" t="s">
        <v>667</v>
      </c>
      <c r="J79" s="383">
        <f t="shared" si="23"/>
        <v>0</v>
      </c>
      <c r="K79" s="371">
        <v>0</v>
      </c>
      <c r="L79" s="371">
        <f t="shared" si="24"/>
        <v>0</v>
      </c>
      <c r="M79" s="371">
        <f t="shared" si="25"/>
        <v>0</v>
      </c>
      <c r="N79" s="371">
        <f t="shared" si="26"/>
        <v>0</v>
      </c>
      <c r="O79" s="371">
        <f t="shared" si="27"/>
        <v>0</v>
      </c>
      <c r="P79" s="371">
        <f t="shared" si="28"/>
        <v>0</v>
      </c>
      <c r="Q79" s="371">
        <f t="shared" si="29"/>
        <v>0</v>
      </c>
      <c r="R79" s="371">
        <f t="shared" si="30"/>
        <v>0</v>
      </c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71"/>
      <c r="AT79" s="371"/>
    </row>
    <row r="80" spans="2:46" ht="15" x14ac:dyDescent="0.25">
      <c r="B80" s="372" t="s">
        <v>669</v>
      </c>
      <c r="C80" s="372" t="str">
        <f>CONCATENATE('Budget-Output-Worksheet'!$G$8)</f>
        <v>FY26</v>
      </c>
      <c r="E80" s="371" t="s">
        <v>667</v>
      </c>
      <c r="F80" s="371"/>
      <c r="G80" s="372" t="s">
        <v>669</v>
      </c>
      <c r="H80" s="372" t="s">
        <v>669</v>
      </c>
      <c r="I80" s="371" t="s">
        <v>667</v>
      </c>
      <c r="J80" s="383">
        <f t="shared" si="23"/>
        <v>0</v>
      </c>
      <c r="K80" s="371">
        <v>0</v>
      </c>
      <c r="L80" s="371">
        <f t="shared" si="24"/>
        <v>0</v>
      </c>
      <c r="M80" s="371">
        <f t="shared" si="25"/>
        <v>0</v>
      </c>
      <c r="N80" s="371">
        <f t="shared" si="26"/>
        <v>0</v>
      </c>
      <c r="O80" s="371">
        <f t="shared" si="27"/>
        <v>0</v>
      </c>
      <c r="P80" s="371">
        <f t="shared" si="28"/>
        <v>0</v>
      </c>
      <c r="Q80" s="371">
        <f t="shared" si="29"/>
        <v>0</v>
      </c>
      <c r="R80" s="371">
        <f t="shared" si="30"/>
        <v>0</v>
      </c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  <c r="AT80" s="371"/>
    </row>
    <row r="81" spans="2:46" ht="15" x14ac:dyDescent="0.25">
      <c r="B81" s="372" t="s">
        <v>669</v>
      </c>
      <c r="C81" s="372" t="str">
        <f>CONCATENATE('Budget-Output-Worksheet'!$G$8)</f>
        <v>FY26</v>
      </c>
      <c r="E81" s="371" t="s">
        <v>667</v>
      </c>
      <c r="F81" s="371"/>
      <c r="G81" s="372" t="s">
        <v>669</v>
      </c>
      <c r="H81" s="372" t="s">
        <v>669</v>
      </c>
      <c r="I81" s="371" t="s">
        <v>667</v>
      </c>
      <c r="J81" s="383">
        <f t="shared" si="23"/>
        <v>0</v>
      </c>
      <c r="K81" s="371">
        <v>0</v>
      </c>
      <c r="L81" s="371">
        <f t="shared" si="24"/>
        <v>0</v>
      </c>
      <c r="M81" s="371">
        <f t="shared" si="25"/>
        <v>0</v>
      </c>
      <c r="N81" s="371">
        <f t="shared" si="26"/>
        <v>0</v>
      </c>
      <c r="O81" s="371">
        <f t="shared" si="27"/>
        <v>0</v>
      </c>
      <c r="P81" s="371">
        <f t="shared" si="28"/>
        <v>0</v>
      </c>
      <c r="Q81" s="371">
        <f t="shared" si="29"/>
        <v>0</v>
      </c>
      <c r="R81" s="371">
        <f t="shared" si="30"/>
        <v>0</v>
      </c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</row>
    <row r="82" spans="2:46" ht="15" x14ac:dyDescent="0.25">
      <c r="B82" s="372" t="s">
        <v>669</v>
      </c>
      <c r="C82" s="372" t="str">
        <f>CONCATENATE('Budget-Output-Worksheet'!$G$8)</f>
        <v>FY26</v>
      </c>
      <c r="E82" s="371" t="s">
        <v>667</v>
      </c>
      <c r="F82" s="371"/>
      <c r="G82" s="372" t="s">
        <v>669</v>
      </c>
      <c r="H82" s="372" t="s">
        <v>669</v>
      </c>
      <c r="I82" s="371" t="s">
        <v>667</v>
      </c>
      <c r="J82" s="383">
        <f t="shared" si="23"/>
        <v>0</v>
      </c>
      <c r="K82" s="371">
        <v>0</v>
      </c>
      <c r="L82" s="371">
        <f t="shared" si="24"/>
        <v>0</v>
      </c>
      <c r="M82" s="371">
        <f t="shared" si="25"/>
        <v>0</v>
      </c>
      <c r="N82" s="371">
        <f t="shared" si="26"/>
        <v>0</v>
      </c>
      <c r="O82" s="371">
        <f t="shared" si="27"/>
        <v>0</v>
      </c>
      <c r="P82" s="371">
        <f t="shared" si="28"/>
        <v>0</v>
      </c>
      <c r="Q82" s="371">
        <f t="shared" si="29"/>
        <v>0</v>
      </c>
      <c r="R82" s="371">
        <f t="shared" si="30"/>
        <v>0</v>
      </c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</row>
    <row r="83" spans="2:46" ht="15" x14ac:dyDescent="0.25">
      <c r="B83" s="372" t="s">
        <v>669</v>
      </c>
      <c r="C83" s="372" t="str">
        <f>CONCATENATE('Budget-Output-Worksheet'!$G$8)</f>
        <v>FY26</v>
      </c>
      <c r="E83" s="371" t="s">
        <v>667</v>
      </c>
      <c r="F83" s="371"/>
      <c r="G83" s="372" t="s">
        <v>669</v>
      </c>
      <c r="H83" s="372" t="s">
        <v>669</v>
      </c>
      <c r="I83" s="371" t="s">
        <v>667</v>
      </c>
      <c r="J83" s="383">
        <f t="shared" si="23"/>
        <v>0</v>
      </c>
      <c r="K83" s="371">
        <v>0</v>
      </c>
      <c r="L83" s="371">
        <f t="shared" si="24"/>
        <v>0</v>
      </c>
      <c r="M83" s="371">
        <f t="shared" si="25"/>
        <v>0</v>
      </c>
      <c r="N83" s="371">
        <f t="shared" si="26"/>
        <v>0</v>
      </c>
      <c r="O83" s="371">
        <f t="shared" si="27"/>
        <v>0</v>
      </c>
      <c r="P83" s="371">
        <f t="shared" si="28"/>
        <v>0</v>
      </c>
      <c r="Q83" s="371">
        <f t="shared" si="29"/>
        <v>0</v>
      </c>
      <c r="R83" s="371">
        <f t="shared" si="30"/>
        <v>0</v>
      </c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</row>
    <row r="84" spans="2:46" ht="15" x14ac:dyDescent="0.25">
      <c r="B84" s="372" t="s">
        <v>669</v>
      </c>
      <c r="C84" s="372" t="str">
        <f>CONCATENATE('Budget-Output-Worksheet'!$G$8)</f>
        <v>FY26</v>
      </c>
      <c r="E84" s="371" t="s">
        <v>667</v>
      </c>
      <c r="F84" s="371"/>
      <c r="G84" s="372" t="s">
        <v>669</v>
      </c>
      <c r="H84" s="372" t="s">
        <v>669</v>
      </c>
      <c r="I84" s="371" t="s">
        <v>667</v>
      </c>
      <c r="J84" s="383">
        <f t="shared" si="23"/>
        <v>0</v>
      </c>
      <c r="K84" s="371">
        <v>0</v>
      </c>
      <c r="L84" s="371">
        <f t="shared" si="24"/>
        <v>0</v>
      </c>
      <c r="M84" s="371">
        <f t="shared" si="25"/>
        <v>0</v>
      </c>
      <c r="N84" s="371">
        <f t="shared" si="26"/>
        <v>0</v>
      </c>
      <c r="O84" s="371">
        <f t="shared" si="27"/>
        <v>0</v>
      </c>
      <c r="P84" s="371">
        <f t="shared" si="28"/>
        <v>0</v>
      </c>
      <c r="Q84" s="371">
        <f t="shared" si="29"/>
        <v>0</v>
      </c>
      <c r="R84" s="371">
        <f t="shared" si="30"/>
        <v>0</v>
      </c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</row>
    <row r="85" spans="2:46" ht="15" x14ac:dyDescent="0.25">
      <c r="B85" s="372" t="s">
        <v>669</v>
      </c>
      <c r="C85" s="372" t="str">
        <f>CONCATENATE('Budget-Output-Worksheet'!$G$8)</f>
        <v>FY26</v>
      </c>
      <c r="E85" s="371" t="s">
        <v>667</v>
      </c>
      <c r="F85" s="371"/>
      <c r="G85" s="372" t="s">
        <v>669</v>
      </c>
      <c r="H85" s="372" t="s">
        <v>669</v>
      </c>
      <c r="I85" s="371" t="s">
        <v>667</v>
      </c>
      <c r="J85" s="383">
        <f t="shared" si="23"/>
        <v>0</v>
      </c>
      <c r="K85" s="371">
        <v>0</v>
      </c>
      <c r="L85" s="371">
        <f t="shared" si="24"/>
        <v>0</v>
      </c>
      <c r="M85" s="371">
        <f t="shared" si="25"/>
        <v>0</v>
      </c>
      <c r="N85" s="371">
        <f t="shared" si="26"/>
        <v>0</v>
      </c>
      <c r="O85" s="371">
        <f t="shared" si="27"/>
        <v>0</v>
      </c>
      <c r="P85" s="371">
        <f t="shared" si="28"/>
        <v>0</v>
      </c>
      <c r="Q85" s="371">
        <f t="shared" si="29"/>
        <v>0</v>
      </c>
      <c r="R85" s="371">
        <f t="shared" si="30"/>
        <v>0</v>
      </c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</row>
    <row r="86" spans="2:46" ht="15" x14ac:dyDescent="0.25">
      <c r="B86" s="372" t="s">
        <v>669</v>
      </c>
      <c r="C86" s="372" t="str">
        <f>CONCATENATE('Budget-Output-Worksheet'!$G$8)</f>
        <v>FY26</v>
      </c>
      <c r="E86" s="371" t="s">
        <v>667</v>
      </c>
      <c r="F86" s="371"/>
      <c r="G86" s="372" t="s">
        <v>669</v>
      </c>
      <c r="H86" s="372" t="s">
        <v>669</v>
      </c>
      <c r="I86" s="371" t="s">
        <v>667</v>
      </c>
      <c r="J86" s="383">
        <f t="shared" si="23"/>
        <v>0</v>
      </c>
      <c r="K86" s="371">
        <v>0</v>
      </c>
      <c r="L86" s="371">
        <f t="shared" si="24"/>
        <v>0</v>
      </c>
      <c r="M86" s="371">
        <f t="shared" si="25"/>
        <v>0</v>
      </c>
      <c r="N86" s="371">
        <f t="shared" si="26"/>
        <v>0</v>
      </c>
      <c r="O86" s="371">
        <f t="shared" si="27"/>
        <v>0</v>
      </c>
      <c r="P86" s="371">
        <f t="shared" si="28"/>
        <v>0</v>
      </c>
      <c r="Q86" s="371">
        <f t="shared" si="29"/>
        <v>0</v>
      </c>
      <c r="R86" s="371">
        <f t="shared" si="30"/>
        <v>0</v>
      </c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1"/>
    </row>
    <row r="87" spans="2:46" ht="15" x14ac:dyDescent="0.25">
      <c r="B87" s="372" t="s">
        <v>669</v>
      </c>
      <c r="C87" s="372" t="str">
        <f>CONCATENATE('Budget-Output-Worksheet'!$G$8)</f>
        <v>FY26</v>
      </c>
      <c r="E87" s="371" t="s">
        <v>667</v>
      </c>
      <c r="F87" s="371"/>
      <c r="G87" s="372" t="s">
        <v>669</v>
      </c>
      <c r="H87" s="372" t="s">
        <v>669</v>
      </c>
      <c r="I87" s="371" t="s">
        <v>667</v>
      </c>
      <c r="J87" s="383">
        <f t="shared" si="23"/>
        <v>0</v>
      </c>
      <c r="K87" s="371">
        <v>0</v>
      </c>
      <c r="L87" s="371">
        <f t="shared" si="24"/>
        <v>0</v>
      </c>
      <c r="M87" s="371">
        <f t="shared" si="25"/>
        <v>0</v>
      </c>
      <c r="N87" s="371">
        <f t="shared" si="26"/>
        <v>0</v>
      </c>
      <c r="O87" s="371">
        <f t="shared" si="27"/>
        <v>0</v>
      </c>
      <c r="P87" s="371">
        <f t="shared" si="28"/>
        <v>0</v>
      </c>
      <c r="Q87" s="371">
        <f t="shared" si="29"/>
        <v>0</v>
      </c>
      <c r="R87" s="371">
        <f t="shared" si="30"/>
        <v>0</v>
      </c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</row>
    <row r="88" spans="2:46" ht="15" x14ac:dyDescent="0.25">
      <c r="B88" s="372" t="s">
        <v>669</v>
      </c>
      <c r="C88" s="372" t="str">
        <f>CONCATENATE('Budget-Output-Worksheet'!$G$8)</f>
        <v>FY26</v>
      </c>
      <c r="E88" s="371" t="s">
        <v>667</v>
      </c>
      <c r="F88" s="371"/>
      <c r="G88" s="372" t="s">
        <v>669</v>
      </c>
      <c r="H88" s="372" t="s">
        <v>669</v>
      </c>
      <c r="I88" s="371" t="s">
        <v>667</v>
      </c>
      <c r="J88" s="383">
        <f t="shared" si="23"/>
        <v>0</v>
      </c>
      <c r="K88" s="371">
        <v>0</v>
      </c>
      <c r="L88" s="371">
        <f t="shared" si="24"/>
        <v>0</v>
      </c>
      <c r="M88" s="371">
        <f t="shared" si="25"/>
        <v>0</v>
      </c>
      <c r="N88" s="371">
        <f t="shared" si="26"/>
        <v>0</v>
      </c>
      <c r="O88" s="371">
        <f t="shared" si="27"/>
        <v>0</v>
      </c>
      <c r="P88" s="371">
        <f t="shared" si="28"/>
        <v>0</v>
      </c>
      <c r="Q88" s="371">
        <f t="shared" si="29"/>
        <v>0</v>
      </c>
      <c r="R88" s="371">
        <f t="shared" si="30"/>
        <v>0</v>
      </c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</row>
    <row r="89" spans="2:46" ht="15" x14ac:dyDescent="0.25">
      <c r="B89" s="372" t="s">
        <v>669</v>
      </c>
      <c r="C89" s="372" t="str">
        <f>CONCATENATE('Budget-Output-Worksheet'!$G$8)</f>
        <v>FY26</v>
      </c>
      <c r="E89" s="371" t="s">
        <v>667</v>
      </c>
      <c r="F89" s="371"/>
      <c r="G89" s="372" t="s">
        <v>669</v>
      </c>
      <c r="H89" s="372" t="s">
        <v>669</v>
      </c>
      <c r="I89" s="371" t="s">
        <v>667</v>
      </c>
      <c r="J89" s="383">
        <f t="shared" si="23"/>
        <v>0</v>
      </c>
      <c r="K89" s="371">
        <v>0</v>
      </c>
      <c r="L89" s="371">
        <f t="shared" si="24"/>
        <v>0</v>
      </c>
      <c r="M89" s="371">
        <f t="shared" si="25"/>
        <v>0</v>
      </c>
      <c r="N89" s="371">
        <f t="shared" si="26"/>
        <v>0</v>
      </c>
      <c r="O89" s="371">
        <f t="shared" si="27"/>
        <v>0</v>
      </c>
      <c r="P89" s="371">
        <f t="shared" si="28"/>
        <v>0</v>
      </c>
      <c r="Q89" s="371">
        <f t="shared" si="29"/>
        <v>0</v>
      </c>
      <c r="R89" s="371">
        <f t="shared" si="30"/>
        <v>0</v>
      </c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71"/>
      <c r="AT89" s="371"/>
    </row>
    <row r="90" spans="2:46" ht="15" x14ac:dyDescent="0.25">
      <c r="B90" s="372" t="s">
        <v>669</v>
      </c>
      <c r="C90" s="372" t="str">
        <f>CONCATENATE('Budget-Output-Worksheet'!$G$8)</f>
        <v>FY26</v>
      </c>
      <c r="E90" s="371" t="s">
        <v>667</v>
      </c>
      <c r="F90" s="371"/>
      <c r="G90" s="372" t="s">
        <v>669</v>
      </c>
      <c r="H90" s="372" t="s">
        <v>669</v>
      </c>
      <c r="I90" s="371" t="s">
        <v>667</v>
      </c>
      <c r="J90" s="383">
        <f t="shared" si="23"/>
        <v>0</v>
      </c>
      <c r="K90" s="371">
        <v>0</v>
      </c>
      <c r="L90" s="371">
        <f t="shared" si="24"/>
        <v>0</v>
      </c>
      <c r="M90" s="371">
        <f t="shared" si="25"/>
        <v>0</v>
      </c>
      <c r="N90" s="371">
        <f t="shared" si="26"/>
        <v>0</v>
      </c>
      <c r="O90" s="371">
        <f t="shared" si="27"/>
        <v>0</v>
      </c>
      <c r="P90" s="371">
        <f t="shared" si="28"/>
        <v>0</v>
      </c>
      <c r="Q90" s="371">
        <f t="shared" si="29"/>
        <v>0</v>
      </c>
      <c r="R90" s="371">
        <f t="shared" si="30"/>
        <v>0</v>
      </c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  <c r="AO90" s="371"/>
      <c r="AP90" s="371"/>
      <c r="AQ90" s="371"/>
      <c r="AR90" s="371"/>
      <c r="AS90" s="371"/>
      <c r="AT90" s="371"/>
    </row>
    <row r="91" spans="2:46" ht="15" x14ac:dyDescent="0.25">
      <c r="B91" s="372" t="s">
        <v>669</v>
      </c>
      <c r="C91" s="372" t="str">
        <f>CONCATENATE('Budget-Output-Worksheet'!$G$8)</f>
        <v>FY26</v>
      </c>
      <c r="E91" s="371" t="s">
        <v>667</v>
      </c>
      <c r="F91" s="371"/>
      <c r="G91" s="372" t="s">
        <v>669</v>
      </c>
      <c r="H91" s="372" t="s">
        <v>669</v>
      </c>
      <c r="I91" s="371" t="s">
        <v>667</v>
      </c>
      <c r="J91" s="383">
        <f t="shared" si="23"/>
        <v>0</v>
      </c>
      <c r="K91" s="371">
        <v>0</v>
      </c>
      <c r="L91" s="371">
        <f t="shared" si="24"/>
        <v>0</v>
      </c>
      <c r="M91" s="371">
        <f t="shared" si="25"/>
        <v>0</v>
      </c>
      <c r="N91" s="371">
        <f t="shared" si="26"/>
        <v>0</v>
      </c>
      <c r="O91" s="371">
        <f t="shared" si="27"/>
        <v>0</v>
      </c>
      <c r="P91" s="371">
        <f t="shared" si="28"/>
        <v>0</v>
      </c>
      <c r="Q91" s="371">
        <f t="shared" si="29"/>
        <v>0</v>
      </c>
      <c r="R91" s="371">
        <f t="shared" si="30"/>
        <v>0</v>
      </c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  <c r="AO91" s="371"/>
      <c r="AP91" s="371"/>
      <c r="AQ91" s="371"/>
      <c r="AR91" s="371"/>
      <c r="AS91" s="371"/>
      <c r="AT91" s="371"/>
    </row>
    <row r="92" spans="2:46" ht="15" x14ac:dyDescent="0.25">
      <c r="B92" s="372" t="s">
        <v>669</v>
      </c>
      <c r="C92" s="372" t="str">
        <f>CONCATENATE('Budget-Output-Worksheet'!$G$8)</f>
        <v>FY26</v>
      </c>
      <c r="E92" s="371" t="s">
        <v>667</v>
      </c>
      <c r="F92" s="371"/>
      <c r="G92" s="372" t="s">
        <v>669</v>
      </c>
      <c r="H92" s="372" t="s">
        <v>669</v>
      </c>
      <c r="I92" s="371" t="s">
        <v>667</v>
      </c>
      <c r="J92" s="383">
        <f t="shared" si="23"/>
        <v>0</v>
      </c>
      <c r="K92" s="371">
        <v>0</v>
      </c>
      <c r="L92" s="371">
        <f t="shared" si="24"/>
        <v>0</v>
      </c>
      <c r="M92" s="371">
        <f t="shared" si="25"/>
        <v>0</v>
      </c>
      <c r="N92" s="371">
        <f t="shared" si="26"/>
        <v>0</v>
      </c>
      <c r="O92" s="371">
        <f t="shared" si="27"/>
        <v>0</v>
      </c>
      <c r="P92" s="371">
        <f t="shared" si="28"/>
        <v>0</v>
      </c>
      <c r="Q92" s="371">
        <f t="shared" si="29"/>
        <v>0</v>
      </c>
      <c r="R92" s="371">
        <f t="shared" si="30"/>
        <v>0</v>
      </c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371"/>
      <c r="AO92" s="371"/>
      <c r="AP92" s="371"/>
      <c r="AQ92" s="371"/>
      <c r="AR92" s="371"/>
      <c r="AS92" s="371"/>
      <c r="AT92" s="371"/>
    </row>
    <row r="93" spans="2:46" ht="15" x14ac:dyDescent="0.25">
      <c r="B93" s="372" t="s">
        <v>669</v>
      </c>
      <c r="C93" s="372" t="str">
        <f>CONCATENATE('Budget-Output-Worksheet'!$G$8)</f>
        <v>FY26</v>
      </c>
      <c r="E93" s="371" t="s">
        <v>667</v>
      </c>
      <c r="F93" s="371"/>
      <c r="G93" s="372" t="s">
        <v>669</v>
      </c>
      <c r="H93" s="372" t="s">
        <v>669</v>
      </c>
      <c r="I93" s="371" t="s">
        <v>667</v>
      </c>
      <c r="J93" s="383">
        <f t="shared" si="23"/>
        <v>0</v>
      </c>
      <c r="K93" s="371">
        <v>0</v>
      </c>
      <c r="L93" s="371">
        <f t="shared" si="24"/>
        <v>0</v>
      </c>
      <c r="M93" s="371">
        <f t="shared" si="25"/>
        <v>0</v>
      </c>
      <c r="N93" s="371">
        <f t="shared" si="26"/>
        <v>0</v>
      </c>
      <c r="O93" s="371">
        <f t="shared" si="27"/>
        <v>0</v>
      </c>
      <c r="P93" s="371">
        <f t="shared" si="28"/>
        <v>0</v>
      </c>
      <c r="Q93" s="371">
        <f t="shared" si="29"/>
        <v>0</v>
      </c>
      <c r="R93" s="371">
        <f t="shared" si="30"/>
        <v>0</v>
      </c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71"/>
      <c r="AL93" s="371"/>
      <c r="AM93" s="371"/>
      <c r="AN93" s="371"/>
      <c r="AO93" s="371"/>
      <c r="AP93" s="371"/>
      <c r="AQ93" s="371"/>
      <c r="AR93" s="371"/>
      <c r="AS93" s="371"/>
      <c r="AT93" s="371"/>
    </row>
    <row r="94" spans="2:46" ht="15" x14ac:dyDescent="0.25">
      <c r="B94" s="372" t="s">
        <v>669</v>
      </c>
      <c r="C94" s="372" t="str">
        <f>CONCATENATE('Budget-Output-Worksheet'!$G$8)</f>
        <v>FY26</v>
      </c>
      <c r="E94" s="371" t="s">
        <v>667</v>
      </c>
      <c r="F94" s="371"/>
      <c r="G94" s="372" t="s">
        <v>669</v>
      </c>
      <c r="H94" s="372" t="s">
        <v>669</v>
      </c>
      <c r="I94" s="371" t="s">
        <v>667</v>
      </c>
      <c r="J94" s="383">
        <f t="shared" si="23"/>
        <v>0</v>
      </c>
      <c r="K94" s="371">
        <v>0</v>
      </c>
      <c r="L94" s="371">
        <f t="shared" si="24"/>
        <v>0</v>
      </c>
      <c r="M94" s="371">
        <f t="shared" si="25"/>
        <v>0</v>
      </c>
      <c r="N94" s="371">
        <f t="shared" si="26"/>
        <v>0</v>
      </c>
      <c r="O94" s="371">
        <f t="shared" si="27"/>
        <v>0</v>
      </c>
      <c r="P94" s="371">
        <f t="shared" si="28"/>
        <v>0</v>
      </c>
      <c r="Q94" s="371">
        <f t="shared" si="29"/>
        <v>0</v>
      </c>
      <c r="R94" s="371">
        <f t="shared" si="30"/>
        <v>0</v>
      </c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  <c r="AT94" s="371"/>
    </row>
    <row r="95" spans="2:46" ht="15" x14ac:dyDescent="0.25">
      <c r="B95" s="372" t="s">
        <v>669</v>
      </c>
      <c r="C95" s="372" t="str">
        <f>CONCATENATE('Budget-Output-Worksheet'!$G$8)</f>
        <v>FY26</v>
      </c>
      <c r="E95" s="371" t="s">
        <v>667</v>
      </c>
      <c r="F95" s="371"/>
      <c r="G95" s="371" t="s">
        <v>669</v>
      </c>
      <c r="H95" s="371" t="s">
        <v>669</v>
      </c>
      <c r="I95" s="371" t="s">
        <v>667</v>
      </c>
      <c r="J95" s="383">
        <f t="shared" si="23"/>
        <v>0</v>
      </c>
      <c r="K95" s="371">
        <v>0</v>
      </c>
      <c r="L95" s="371">
        <f t="shared" si="24"/>
        <v>0</v>
      </c>
      <c r="M95" s="371">
        <f t="shared" si="25"/>
        <v>0</v>
      </c>
      <c r="N95" s="371">
        <f t="shared" si="26"/>
        <v>0</v>
      </c>
      <c r="O95" s="371">
        <f t="shared" si="27"/>
        <v>0</v>
      </c>
      <c r="P95" s="371">
        <f t="shared" si="28"/>
        <v>0</v>
      </c>
      <c r="Q95" s="371">
        <f t="shared" si="29"/>
        <v>0</v>
      </c>
      <c r="R95" s="371">
        <f t="shared" si="30"/>
        <v>0</v>
      </c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371"/>
      <c r="AL95" s="371"/>
      <c r="AM95" s="371"/>
      <c r="AN95" s="371"/>
      <c r="AO95" s="371"/>
      <c r="AP95" s="371"/>
      <c r="AQ95" s="371"/>
      <c r="AR95" s="371"/>
      <c r="AS95" s="371"/>
      <c r="AT95" s="371"/>
    </row>
    <row r="96" spans="2:46" ht="15" x14ac:dyDescent="0.25">
      <c r="B96" s="372" t="s">
        <v>669</v>
      </c>
      <c r="C96" s="372" t="str">
        <f>CONCATENATE('Budget-Output-Worksheet'!$G$8)</f>
        <v>FY26</v>
      </c>
      <c r="E96" s="371" t="s">
        <v>667</v>
      </c>
      <c r="F96" s="371"/>
      <c r="G96" s="371" t="s">
        <v>669</v>
      </c>
      <c r="H96" s="371" t="s">
        <v>669</v>
      </c>
      <c r="I96" s="371" t="s">
        <v>667</v>
      </c>
      <c r="J96" s="383">
        <f t="shared" si="23"/>
        <v>0</v>
      </c>
      <c r="K96" s="371">
        <v>0</v>
      </c>
      <c r="L96" s="371">
        <f t="shared" si="24"/>
        <v>0</v>
      </c>
      <c r="M96" s="371">
        <f t="shared" si="25"/>
        <v>0</v>
      </c>
      <c r="N96" s="371">
        <f t="shared" si="26"/>
        <v>0</v>
      </c>
      <c r="O96" s="371">
        <f t="shared" si="27"/>
        <v>0</v>
      </c>
      <c r="P96" s="371">
        <f t="shared" si="28"/>
        <v>0</v>
      </c>
      <c r="Q96" s="371">
        <f t="shared" si="29"/>
        <v>0</v>
      </c>
      <c r="R96" s="371">
        <f t="shared" si="30"/>
        <v>0</v>
      </c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  <c r="AJ96" s="371"/>
      <c r="AK96" s="371"/>
      <c r="AL96" s="371"/>
      <c r="AM96" s="371"/>
      <c r="AN96" s="371"/>
      <c r="AO96" s="371"/>
      <c r="AP96" s="371"/>
      <c r="AQ96" s="371"/>
      <c r="AR96" s="371"/>
      <c r="AS96" s="371"/>
      <c r="AT96" s="371"/>
    </row>
    <row r="97" spans="2:46" ht="15" x14ac:dyDescent="0.25">
      <c r="B97" s="372" t="s">
        <v>669</v>
      </c>
      <c r="C97" s="372" t="str">
        <f>CONCATENATE('Budget-Output-Worksheet'!$G$8)</f>
        <v>FY26</v>
      </c>
      <c r="E97" s="371" t="s">
        <v>667</v>
      </c>
      <c r="F97" s="371"/>
      <c r="G97" s="371" t="s">
        <v>669</v>
      </c>
      <c r="H97" s="371" t="s">
        <v>669</v>
      </c>
      <c r="I97" s="371" t="s">
        <v>667</v>
      </c>
      <c r="J97" s="383">
        <f t="shared" si="23"/>
        <v>0</v>
      </c>
      <c r="K97" s="371">
        <v>0</v>
      </c>
      <c r="L97" s="371">
        <f t="shared" si="24"/>
        <v>0</v>
      </c>
      <c r="M97" s="371">
        <f t="shared" si="25"/>
        <v>0</v>
      </c>
      <c r="N97" s="371">
        <f t="shared" si="26"/>
        <v>0</v>
      </c>
      <c r="O97" s="371">
        <f t="shared" si="27"/>
        <v>0</v>
      </c>
      <c r="P97" s="371">
        <f t="shared" si="28"/>
        <v>0</v>
      </c>
      <c r="Q97" s="371">
        <f t="shared" si="29"/>
        <v>0</v>
      </c>
      <c r="R97" s="371">
        <f t="shared" si="30"/>
        <v>0</v>
      </c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</row>
    <row r="98" spans="2:46" ht="15" x14ac:dyDescent="0.25">
      <c r="B98" s="372" t="s">
        <v>669</v>
      </c>
      <c r="C98" s="372" t="str">
        <f>CONCATENATE('Budget-Output-Worksheet'!$G$8)</f>
        <v>FY26</v>
      </c>
      <c r="E98" s="371" t="s">
        <v>667</v>
      </c>
      <c r="F98" s="371"/>
      <c r="G98" s="371" t="s">
        <v>669</v>
      </c>
      <c r="H98" s="371" t="s">
        <v>669</v>
      </c>
      <c r="I98" s="371" t="s">
        <v>667</v>
      </c>
      <c r="J98" s="383">
        <f t="shared" si="23"/>
        <v>0</v>
      </c>
      <c r="K98" s="371">
        <v>0</v>
      </c>
      <c r="L98" s="371">
        <f t="shared" si="24"/>
        <v>0</v>
      </c>
      <c r="M98" s="371">
        <f t="shared" si="25"/>
        <v>0</v>
      </c>
      <c r="N98" s="371">
        <f t="shared" si="26"/>
        <v>0</v>
      </c>
      <c r="O98" s="371">
        <f t="shared" si="27"/>
        <v>0</v>
      </c>
      <c r="P98" s="371">
        <f t="shared" si="28"/>
        <v>0</v>
      </c>
      <c r="Q98" s="371">
        <f t="shared" si="29"/>
        <v>0</v>
      </c>
      <c r="R98" s="371">
        <f t="shared" si="30"/>
        <v>0</v>
      </c>
      <c r="S98" s="371"/>
      <c r="T98" s="371"/>
      <c r="U98" s="371"/>
      <c r="V98" s="371"/>
      <c r="W98" s="371"/>
      <c r="X98" s="371"/>
      <c r="Y98" s="371"/>
      <c r="Z98" s="371"/>
      <c r="AA98" s="371"/>
      <c r="AB98" s="371"/>
      <c r="AC98" s="371"/>
      <c r="AD98" s="371"/>
      <c r="AE98" s="371"/>
      <c r="AF98" s="371"/>
      <c r="AG98" s="371"/>
      <c r="AH98" s="371"/>
      <c r="AI98" s="371"/>
      <c r="AJ98" s="371"/>
      <c r="AK98" s="371"/>
      <c r="AL98" s="371"/>
      <c r="AM98" s="371"/>
      <c r="AN98" s="371"/>
      <c r="AO98" s="371"/>
      <c r="AP98" s="371"/>
      <c r="AQ98" s="371"/>
      <c r="AR98" s="371"/>
      <c r="AS98" s="371"/>
      <c r="AT98" s="371"/>
    </row>
    <row r="99" spans="2:46" ht="15" x14ac:dyDescent="0.25">
      <c r="B99" s="372" t="s">
        <v>669</v>
      </c>
      <c r="C99" s="372" t="str">
        <f>CONCATENATE('Budget-Output-Worksheet'!$G$8)</f>
        <v>FY26</v>
      </c>
      <c r="E99" s="371" t="s">
        <v>667</v>
      </c>
      <c r="F99" s="371"/>
      <c r="G99" s="371" t="s">
        <v>669</v>
      </c>
      <c r="H99" s="371" t="s">
        <v>669</v>
      </c>
      <c r="I99" s="371" t="s">
        <v>667</v>
      </c>
      <c r="J99" s="383">
        <f t="shared" si="23"/>
        <v>0</v>
      </c>
      <c r="K99" s="371">
        <v>0</v>
      </c>
      <c r="L99" s="371">
        <f t="shared" si="24"/>
        <v>0</v>
      </c>
      <c r="M99" s="371">
        <f t="shared" si="25"/>
        <v>0</v>
      </c>
      <c r="N99" s="371">
        <f t="shared" si="26"/>
        <v>0</v>
      </c>
      <c r="O99" s="371">
        <f t="shared" si="27"/>
        <v>0</v>
      </c>
      <c r="P99" s="371">
        <f t="shared" si="28"/>
        <v>0</v>
      </c>
      <c r="Q99" s="371">
        <f t="shared" si="29"/>
        <v>0</v>
      </c>
      <c r="R99" s="371">
        <f t="shared" si="30"/>
        <v>0</v>
      </c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  <c r="AG99" s="371"/>
      <c r="AH99" s="371"/>
      <c r="AI99" s="371"/>
      <c r="AJ99" s="371"/>
      <c r="AK99" s="371"/>
      <c r="AL99" s="371"/>
      <c r="AM99" s="371"/>
      <c r="AN99" s="371"/>
      <c r="AO99" s="371"/>
      <c r="AP99" s="371"/>
      <c r="AQ99" s="371"/>
      <c r="AR99" s="371"/>
      <c r="AS99" s="371"/>
      <c r="AT99" s="371"/>
    </row>
    <row r="100" spans="2:46" ht="15" x14ac:dyDescent="0.25">
      <c r="B100" s="372" t="s">
        <v>669</v>
      </c>
      <c r="C100" s="372" t="str">
        <f>CONCATENATE('Budget-Output-Worksheet'!$G$8)</f>
        <v>FY26</v>
      </c>
      <c r="E100" s="371" t="s">
        <v>667</v>
      </c>
      <c r="F100" s="371"/>
      <c r="G100" s="371" t="s">
        <v>669</v>
      </c>
      <c r="H100" s="371" t="s">
        <v>669</v>
      </c>
      <c r="I100" s="371" t="s">
        <v>667</v>
      </c>
      <c r="J100" s="383">
        <f t="shared" si="23"/>
        <v>0</v>
      </c>
      <c r="K100" s="371">
        <v>0</v>
      </c>
      <c r="L100" s="371">
        <f t="shared" si="24"/>
        <v>0</v>
      </c>
      <c r="M100" s="371">
        <f t="shared" si="25"/>
        <v>0</v>
      </c>
      <c r="N100" s="371">
        <f t="shared" si="26"/>
        <v>0</v>
      </c>
      <c r="O100" s="371">
        <f t="shared" si="27"/>
        <v>0</v>
      </c>
      <c r="P100" s="371">
        <f t="shared" si="28"/>
        <v>0</v>
      </c>
      <c r="Q100" s="371">
        <f t="shared" si="29"/>
        <v>0</v>
      </c>
      <c r="R100" s="371">
        <f t="shared" si="30"/>
        <v>0</v>
      </c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71"/>
      <c r="AT100" s="371"/>
    </row>
    <row r="101" spans="2:46" ht="15" x14ac:dyDescent="0.25">
      <c r="B101" s="372" t="s">
        <v>669</v>
      </c>
      <c r="C101" s="372" t="str">
        <f>CONCATENATE('Budget-Output-Worksheet'!$G$8)</f>
        <v>FY26</v>
      </c>
      <c r="E101" s="371" t="s">
        <v>667</v>
      </c>
      <c r="F101" s="371"/>
      <c r="G101" s="371" t="s">
        <v>669</v>
      </c>
      <c r="H101" s="371" t="s">
        <v>669</v>
      </c>
      <c r="I101" s="371" t="s">
        <v>667</v>
      </c>
      <c r="J101" s="383">
        <f t="shared" si="23"/>
        <v>0</v>
      </c>
      <c r="K101" s="371">
        <v>0</v>
      </c>
      <c r="L101" s="371">
        <f t="shared" si="24"/>
        <v>0</v>
      </c>
      <c r="M101" s="371">
        <f t="shared" si="25"/>
        <v>0</v>
      </c>
      <c r="N101" s="371">
        <f t="shared" si="26"/>
        <v>0</v>
      </c>
      <c r="O101" s="371">
        <f t="shared" si="27"/>
        <v>0</v>
      </c>
      <c r="P101" s="371">
        <f t="shared" si="28"/>
        <v>0</v>
      </c>
      <c r="Q101" s="371">
        <f t="shared" si="29"/>
        <v>0</v>
      </c>
      <c r="R101" s="371">
        <f t="shared" si="30"/>
        <v>0</v>
      </c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371"/>
      <c r="AE101" s="371"/>
      <c r="AF101" s="371"/>
      <c r="AG101" s="371"/>
      <c r="AH101" s="371"/>
      <c r="AI101" s="371"/>
      <c r="AJ101" s="371"/>
      <c r="AK101" s="371"/>
      <c r="AL101" s="371"/>
      <c r="AM101" s="371"/>
      <c r="AN101" s="371"/>
      <c r="AO101" s="371"/>
      <c r="AP101" s="371"/>
      <c r="AQ101" s="371"/>
      <c r="AR101" s="371"/>
      <c r="AS101" s="371"/>
      <c r="AT101" s="371"/>
    </row>
    <row r="102" spans="2:46" ht="15" x14ac:dyDescent="0.25">
      <c r="B102" s="372" t="s">
        <v>669</v>
      </c>
      <c r="C102" s="372" t="str">
        <f>CONCATENATE('Budget-Output-Worksheet'!$G$8)</f>
        <v>FY26</v>
      </c>
      <c r="E102" s="371" t="s">
        <v>667</v>
      </c>
      <c r="F102" s="371"/>
      <c r="G102" s="371" t="s">
        <v>669</v>
      </c>
      <c r="H102" s="371" t="s">
        <v>669</v>
      </c>
      <c r="I102" s="371" t="s">
        <v>667</v>
      </c>
      <c r="J102" s="383">
        <f t="shared" si="23"/>
        <v>0</v>
      </c>
      <c r="K102" s="371">
        <v>0</v>
      </c>
      <c r="L102" s="371">
        <f t="shared" si="24"/>
        <v>0</v>
      </c>
      <c r="M102" s="371">
        <f t="shared" si="25"/>
        <v>0</v>
      </c>
      <c r="N102" s="371">
        <f t="shared" si="26"/>
        <v>0</v>
      </c>
      <c r="O102" s="371">
        <f t="shared" si="27"/>
        <v>0</v>
      </c>
      <c r="P102" s="371">
        <f t="shared" si="28"/>
        <v>0</v>
      </c>
      <c r="Q102" s="371">
        <f t="shared" si="29"/>
        <v>0</v>
      </c>
      <c r="R102" s="371">
        <f t="shared" si="30"/>
        <v>0</v>
      </c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1"/>
      <c r="AJ102" s="371"/>
      <c r="AK102" s="371"/>
      <c r="AL102" s="371"/>
      <c r="AM102" s="371"/>
      <c r="AN102" s="371"/>
      <c r="AO102" s="371"/>
      <c r="AP102" s="371"/>
      <c r="AQ102" s="371"/>
      <c r="AR102" s="371"/>
      <c r="AS102" s="371"/>
      <c r="AT102" s="371"/>
    </row>
    <row r="103" spans="2:46" ht="15" x14ac:dyDescent="0.25">
      <c r="B103" s="372" t="s">
        <v>669</v>
      </c>
      <c r="C103" s="372" t="str">
        <f>CONCATENATE('Budget-Output-Worksheet'!$G$8)</f>
        <v>FY26</v>
      </c>
      <c r="E103" s="371" t="s">
        <v>667</v>
      </c>
      <c r="F103" s="371"/>
      <c r="G103" s="371" t="s">
        <v>669</v>
      </c>
      <c r="H103" s="371" t="s">
        <v>669</v>
      </c>
      <c r="I103" s="371" t="s">
        <v>667</v>
      </c>
      <c r="J103" s="383">
        <f t="shared" si="23"/>
        <v>0</v>
      </c>
      <c r="K103" s="371">
        <v>0</v>
      </c>
      <c r="L103" s="371">
        <f t="shared" si="24"/>
        <v>0</v>
      </c>
      <c r="M103" s="371">
        <f t="shared" si="25"/>
        <v>0</v>
      </c>
      <c r="N103" s="371">
        <f t="shared" si="26"/>
        <v>0</v>
      </c>
      <c r="O103" s="371">
        <f t="shared" si="27"/>
        <v>0</v>
      </c>
      <c r="P103" s="371">
        <f t="shared" si="28"/>
        <v>0</v>
      </c>
      <c r="Q103" s="371">
        <f t="shared" si="29"/>
        <v>0</v>
      </c>
      <c r="R103" s="371">
        <f t="shared" si="30"/>
        <v>0</v>
      </c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</row>
    <row r="104" spans="2:46" ht="15" x14ac:dyDescent="0.25">
      <c r="B104" s="372" t="s">
        <v>669</v>
      </c>
      <c r="C104" s="372" t="str">
        <f>CONCATENATE('Budget-Output-Worksheet'!$G$8)</f>
        <v>FY26</v>
      </c>
      <c r="E104" s="371" t="s">
        <v>667</v>
      </c>
      <c r="F104" s="371"/>
      <c r="G104" s="371" t="s">
        <v>669</v>
      </c>
      <c r="H104" s="371" t="s">
        <v>669</v>
      </c>
      <c r="I104" s="371" t="s">
        <v>667</v>
      </c>
      <c r="J104" s="383">
        <f t="shared" si="23"/>
        <v>0</v>
      </c>
      <c r="K104" s="371">
        <v>0</v>
      </c>
      <c r="L104" s="371">
        <f t="shared" si="24"/>
        <v>0</v>
      </c>
      <c r="M104" s="371">
        <f t="shared" si="25"/>
        <v>0</v>
      </c>
      <c r="N104" s="371">
        <f t="shared" si="26"/>
        <v>0</v>
      </c>
      <c r="O104" s="371">
        <f t="shared" si="27"/>
        <v>0</v>
      </c>
      <c r="P104" s="371">
        <f t="shared" si="28"/>
        <v>0</v>
      </c>
      <c r="Q104" s="371">
        <f t="shared" si="29"/>
        <v>0</v>
      </c>
      <c r="R104" s="371">
        <f t="shared" si="30"/>
        <v>0</v>
      </c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1"/>
      <c r="AK104" s="371"/>
      <c r="AL104" s="371"/>
      <c r="AM104" s="371"/>
      <c r="AN104" s="371"/>
      <c r="AO104" s="371"/>
      <c r="AP104" s="371"/>
      <c r="AQ104" s="371"/>
      <c r="AR104" s="371"/>
      <c r="AS104" s="371"/>
      <c r="AT104" s="371"/>
    </row>
    <row r="105" spans="2:46" ht="15" x14ac:dyDescent="0.25">
      <c r="B105" s="372" t="s">
        <v>669</v>
      </c>
      <c r="C105" s="372" t="str">
        <f>CONCATENATE('Budget-Output-Worksheet'!$G$8)</f>
        <v>FY26</v>
      </c>
      <c r="E105" s="371" t="s">
        <v>667</v>
      </c>
      <c r="F105" s="371"/>
      <c r="G105" s="371" t="s">
        <v>669</v>
      </c>
      <c r="H105" s="371" t="s">
        <v>669</v>
      </c>
      <c r="I105" s="371" t="s">
        <v>667</v>
      </c>
      <c r="J105" s="383">
        <f t="shared" si="23"/>
        <v>0</v>
      </c>
      <c r="K105" s="371">
        <v>0</v>
      </c>
      <c r="L105" s="371">
        <f t="shared" si="24"/>
        <v>0</v>
      </c>
      <c r="M105" s="371">
        <f t="shared" si="25"/>
        <v>0</v>
      </c>
      <c r="N105" s="371">
        <f t="shared" si="26"/>
        <v>0</v>
      </c>
      <c r="O105" s="371">
        <f t="shared" si="27"/>
        <v>0</v>
      </c>
      <c r="P105" s="371">
        <f t="shared" si="28"/>
        <v>0</v>
      </c>
      <c r="Q105" s="371">
        <f t="shared" si="29"/>
        <v>0</v>
      </c>
      <c r="R105" s="371">
        <f t="shared" si="30"/>
        <v>0</v>
      </c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71"/>
      <c r="AL105" s="371"/>
      <c r="AM105" s="371"/>
      <c r="AN105" s="371"/>
      <c r="AO105" s="371"/>
      <c r="AP105" s="371"/>
      <c r="AQ105" s="371"/>
      <c r="AR105" s="371"/>
      <c r="AS105" s="371"/>
      <c r="AT105" s="371"/>
    </row>
    <row r="106" spans="2:46" ht="15" x14ac:dyDescent="0.25">
      <c r="B106" s="372" t="s">
        <v>669</v>
      </c>
      <c r="C106" s="372" t="str">
        <f>CONCATENATE('Budget-Output-Worksheet'!$G$8)</f>
        <v>FY26</v>
      </c>
      <c r="E106" s="371" t="s">
        <v>667</v>
      </c>
      <c r="F106" s="371"/>
      <c r="G106" s="371" t="s">
        <v>669</v>
      </c>
      <c r="H106" s="371" t="s">
        <v>669</v>
      </c>
      <c r="I106" s="371" t="s">
        <v>667</v>
      </c>
      <c r="J106" s="383">
        <f t="shared" si="23"/>
        <v>0</v>
      </c>
      <c r="K106" s="371">
        <v>0</v>
      </c>
      <c r="L106" s="371">
        <f t="shared" si="24"/>
        <v>0</v>
      </c>
      <c r="M106" s="371">
        <f t="shared" si="25"/>
        <v>0</v>
      </c>
      <c r="N106" s="371">
        <f t="shared" si="26"/>
        <v>0</v>
      </c>
      <c r="O106" s="371">
        <f t="shared" si="27"/>
        <v>0</v>
      </c>
      <c r="P106" s="371">
        <f t="shared" si="28"/>
        <v>0</v>
      </c>
      <c r="Q106" s="371">
        <f t="shared" si="29"/>
        <v>0</v>
      </c>
      <c r="R106" s="371">
        <f t="shared" si="30"/>
        <v>0</v>
      </c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371"/>
      <c r="AL106" s="371"/>
      <c r="AM106" s="371"/>
      <c r="AN106" s="371"/>
      <c r="AO106" s="371"/>
      <c r="AP106" s="371"/>
      <c r="AQ106" s="371"/>
      <c r="AR106" s="371"/>
      <c r="AS106" s="371"/>
      <c r="AT106" s="371"/>
    </row>
    <row r="107" spans="2:46" ht="15" x14ac:dyDescent="0.25">
      <c r="B107" s="372" t="s">
        <v>669</v>
      </c>
      <c r="C107" s="372" t="str">
        <f>CONCATENATE('Budget-Output-Worksheet'!$G$8)</f>
        <v>FY26</v>
      </c>
      <c r="E107" s="371" t="s">
        <v>667</v>
      </c>
      <c r="F107" s="371"/>
      <c r="G107" s="371" t="s">
        <v>669</v>
      </c>
      <c r="H107" s="371" t="s">
        <v>669</v>
      </c>
      <c r="I107" s="371" t="s">
        <v>667</v>
      </c>
      <c r="J107" s="383">
        <f t="shared" si="23"/>
        <v>0</v>
      </c>
      <c r="K107" s="371">
        <v>0</v>
      </c>
      <c r="L107" s="371">
        <f t="shared" si="24"/>
        <v>0</v>
      </c>
      <c r="M107" s="371">
        <f t="shared" si="25"/>
        <v>0</v>
      </c>
      <c r="N107" s="371">
        <f t="shared" si="26"/>
        <v>0</v>
      </c>
      <c r="O107" s="371">
        <f t="shared" si="27"/>
        <v>0</v>
      </c>
      <c r="P107" s="371">
        <f t="shared" si="28"/>
        <v>0</v>
      </c>
      <c r="Q107" s="371">
        <f t="shared" si="29"/>
        <v>0</v>
      </c>
      <c r="R107" s="371">
        <f t="shared" si="30"/>
        <v>0</v>
      </c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</row>
    <row r="108" spans="2:46" ht="15" x14ac:dyDescent="0.25">
      <c r="B108" s="372" t="s">
        <v>669</v>
      </c>
      <c r="C108" s="372" t="str">
        <f>CONCATENATE('Budget-Output-Worksheet'!$G$8)</f>
        <v>FY26</v>
      </c>
      <c r="E108" s="371" t="s">
        <v>667</v>
      </c>
      <c r="F108" s="371"/>
      <c r="G108" s="371" t="s">
        <v>669</v>
      </c>
      <c r="H108" s="371" t="s">
        <v>669</v>
      </c>
      <c r="I108" s="371" t="s">
        <v>667</v>
      </c>
      <c r="J108" s="383">
        <f t="shared" si="23"/>
        <v>0</v>
      </c>
      <c r="K108" s="371">
        <v>0</v>
      </c>
      <c r="L108" s="371">
        <f t="shared" si="24"/>
        <v>0</v>
      </c>
      <c r="M108" s="371">
        <f t="shared" si="25"/>
        <v>0</v>
      </c>
      <c r="N108" s="371">
        <f t="shared" si="26"/>
        <v>0</v>
      </c>
      <c r="O108" s="371">
        <f t="shared" si="27"/>
        <v>0</v>
      </c>
      <c r="P108" s="371">
        <f t="shared" si="28"/>
        <v>0</v>
      </c>
      <c r="Q108" s="371">
        <f t="shared" si="29"/>
        <v>0</v>
      </c>
      <c r="R108" s="371">
        <f t="shared" si="30"/>
        <v>0</v>
      </c>
      <c r="S108" s="371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1"/>
      <c r="AJ108" s="371"/>
      <c r="AK108" s="371"/>
      <c r="AL108" s="371"/>
      <c r="AM108" s="371"/>
      <c r="AN108" s="371"/>
      <c r="AO108" s="371"/>
      <c r="AP108" s="371"/>
      <c r="AQ108" s="371"/>
      <c r="AR108" s="371"/>
      <c r="AS108" s="371"/>
      <c r="AT108" s="371"/>
    </row>
    <row r="109" spans="2:46" ht="15" x14ac:dyDescent="0.25">
      <c r="B109" s="372" t="s">
        <v>669</v>
      </c>
      <c r="C109" s="372" t="str">
        <f>CONCATENATE('Budget-Output-Worksheet'!$G$8)</f>
        <v>FY26</v>
      </c>
      <c r="E109" s="371" t="s">
        <v>667</v>
      </c>
      <c r="F109" s="371"/>
      <c r="G109" s="371" t="s">
        <v>669</v>
      </c>
      <c r="H109" s="371" t="s">
        <v>669</v>
      </c>
      <c r="I109" s="371" t="s">
        <v>667</v>
      </c>
      <c r="J109" s="383">
        <f t="shared" si="23"/>
        <v>0</v>
      </c>
      <c r="K109" s="371">
        <v>0</v>
      </c>
      <c r="L109" s="371">
        <f t="shared" si="24"/>
        <v>0</v>
      </c>
      <c r="M109" s="371">
        <f t="shared" si="25"/>
        <v>0</v>
      </c>
      <c r="N109" s="371">
        <f t="shared" si="26"/>
        <v>0</v>
      </c>
      <c r="O109" s="371">
        <f t="shared" si="27"/>
        <v>0</v>
      </c>
      <c r="P109" s="371">
        <f t="shared" si="28"/>
        <v>0</v>
      </c>
      <c r="Q109" s="371">
        <f t="shared" si="29"/>
        <v>0</v>
      </c>
      <c r="R109" s="371">
        <f t="shared" si="30"/>
        <v>0</v>
      </c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</row>
    <row r="110" spans="2:46" ht="15" x14ac:dyDescent="0.25">
      <c r="B110" s="372" t="s">
        <v>669</v>
      </c>
      <c r="C110" s="372" t="str">
        <f>CONCATENATE('Budget-Output-Worksheet'!$G$8)</f>
        <v>FY26</v>
      </c>
      <c r="E110" s="371" t="s">
        <v>667</v>
      </c>
      <c r="F110" s="371"/>
      <c r="G110" s="371" t="s">
        <v>669</v>
      </c>
      <c r="H110" s="371" t="s">
        <v>669</v>
      </c>
      <c r="I110" s="371" t="s">
        <v>667</v>
      </c>
      <c r="J110" s="383">
        <f t="shared" si="23"/>
        <v>0</v>
      </c>
      <c r="K110" s="371">
        <v>0</v>
      </c>
      <c r="L110" s="371">
        <f t="shared" si="24"/>
        <v>0</v>
      </c>
      <c r="M110" s="371">
        <f t="shared" si="25"/>
        <v>0</v>
      </c>
      <c r="N110" s="371">
        <f t="shared" si="26"/>
        <v>0</v>
      </c>
      <c r="O110" s="371">
        <f t="shared" si="27"/>
        <v>0</v>
      </c>
      <c r="P110" s="371">
        <f t="shared" si="28"/>
        <v>0</v>
      </c>
      <c r="Q110" s="371">
        <f t="shared" si="29"/>
        <v>0</v>
      </c>
      <c r="R110" s="371">
        <f t="shared" si="30"/>
        <v>0</v>
      </c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</row>
    <row r="111" spans="2:46" ht="15" x14ac:dyDescent="0.25">
      <c r="B111" s="372" t="s">
        <v>669</v>
      </c>
      <c r="C111" s="372" t="str">
        <f>CONCATENATE('Budget-Output-Worksheet'!$G$8)</f>
        <v>FY26</v>
      </c>
      <c r="E111" s="371" t="s">
        <v>667</v>
      </c>
      <c r="F111" s="371"/>
      <c r="G111" s="371" t="s">
        <v>669</v>
      </c>
      <c r="H111" s="371" t="s">
        <v>669</v>
      </c>
      <c r="I111" s="371" t="s">
        <v>667</v>
      </c>
      <c r="J111" s="383">
        <f t="shared" si="23"/>
        <v>0</v>
      </c>
      <c r="K111" s="371">
        <v>0</v>
      </c>
      <c r="L111" s="371">
        <f t="shared" si="24"/>
        <v>0</v>
      </c>
      <c r="M111" s="371">
        <f t="shared" si="25"/>
        <v>0</v>
      </c>
      <c r="N111" s="371">
        <f t="shared" si="26"/>
        <v>0</v>
      </c>
      <c r="O111" s="371">
        <f t="shared" si="27"/>
        <v>0</v>
      </c>
      <c r="P111" s="371">
        <f t="shared" si="28"/>
        <v>0</v>
      </c>
      <c r="Q111" s="371">
        <f t="shared" si="29"/>
        <v>0</v>
      </c>
      <c r="R111" s="371">
        <f t="shared" si="30"/>
        <v>0</v>
      </c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371"/>
      <c r="AQ111" s="371"/>
      <c r="AR111" s="371"/>
      <c r="AS111" s="371"/>
      <c r="AT111" s="371"/>
    </row>
    <row r="112" spans="2:46" ht="15" x14ac:dyDescent="0.25">
      <c r="B112" s="372" t="s">
        <v>669</v>
      </c>
      <c r="C112" s="372" t="str">
        <f>CONCATENATE('Budget-Output-Worksheet'!$G$8)</f>
        <v>FY26</v>
      </c>
      <c r="E112" s="371" t="s">
        <v>667</v>
      </c>
      <c r="F112" s="371"/>
      <c r="G112" s="371" t="s">
        <v>669</v>
      </c>
      <c r="H112" s="371" t="s">
        <v>669</v>
      </c>
      <c r="I112" s="371" t="s">
        <v>667</v>
      </c>
      <c r="J112" s="383">
        <f t="shared" si="23"/>
        <v>0</v>
      </c>
      <c r="K112" s="371">
        <v>0</v>
      </c>
      <c r="L112" s="371">
        <f t="shared" si="24"/>
        <v>0</v>
      </c>
      <c r="M112" s="371">
        <f t="shared" si="25"/>
        <v>0</v>
      </c>
      <c r="N112" s="371">
        <f t="shared" si="26"/>
        <v>0</v>
      </c>
      <c r="O112" s="371">
        <f t="shared" si="27"/>
        <v>0</v>
      </c>
      <c r="P112" s="371">
        <f t="shared" si="28"/>
        <v>0</v>
      </c>
      <c r="Q112" s="371">
        <f t="shared" si="29"/>
        <v>0</v>
      </c>
      <c r="R112" s="371">
        <f t="shared" si="30"/>
        <v>0</v>
      </c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1"/>
      <c r="AK112" s="371"/>
      <c r="AL112" s="371"/>
      <c r="AM112" s="371"/>
      <c r="AN112" s="371"/>
      <c r="AO112" s="371"/>
      <c r="AP112" s="371"/>
      <c r="AQ112" s="371"/>
      <c r="AR112" s="371"/>
      <c r="AS112" s="371"/>
      <c r="AT112" s="371"/>
    </row>
    <row r="113" spans="2:46" ht="15" x14ac:dyDescent="0.25">
      <c r="B113" s="372" t="s">
        <v>669</v>
      </c>
      <c r="C113" s="372" t="str">
        <f>CONCATENATE('Budget-Output-Worksheet'!$G$8)</f>
        <v>FY26</v>
      </c>
      <c r="E113" s="371" t="s">
        <v>667</v>
      </c>
      <c r="F113" s="371"/>
      <c r="G113" s="371" t="s">
        <v>669</v>
      </c>
      <c r="H113" s="371" t="s">
        <v>669</v>
      </c>
      <c r="I113" s="371" t="s">
        <v>667</v>
      </c>
      <c r="J113" s="383">
        <f t="shared" si="23"/>
        <v>0</v>
      </c>
      <c r="K113" s="371">
        <v>0</v>
      </c>
      <c r="L113" s="371">
        <f t="shared" si="24"/>
        <v>0</v>
      </c>
      <c r="M113" s="371">
        <f t="shared" si="25"/>
        <v>0</v>
      </c>
      <c r="N113" s="371">
        <f t="shared" si="26"/>
        <v>0</v>
      </c>
      <c r="O113" s="371">
        <f t="shared" si="27"/>
        <v>0</v>
      </c>
      <c r="P113" s="371">
        <f t="shared" si="28"/>
        <v>0</v>
      </c>
      <c r="Q113" s="371">
        <f t="shared" si="29"/>
        <v>0</v>
      </c>
      <c r="R113" s="371">
        <f t="shared" si="30"/>
        <v>0</v>
      </c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  <c r="AM113" s="371"/>
      <c r="AN113" s="371"/>
      <c r="AO113" s="371"/>
      <c r="AP113" s="371"/>
      <c r="AQ113" s="371"/>
      <c r="AR113" s="371"/>
      <c r="AS113" s="371"/>
      <c r="AT113" s="371"/>
    </row>
    <row r="114" spans="2:46" ht="15" x14ac:dyDescent="0.25">
      <c r="B114" s="372" t="s">
        <v>669</v>
      </c>
      <c r="C114" s="372" t="str">
        <f>CONCATENATE('Budget-Output-Worksheet'!$G$8)</f>
        <v>FY26</v>
      </c>
      <c r="E114" s="371" t="s">
        <v>667</v>
      </c>
      <c r="F114" s="371"/>
      <c r="G114" s="371" t="s">
        <v>669</v>
      </c>
      <c r="H114" s="371" t="s">
        <v>669</v>
      </c>
      <c r="I114" s="371" t="s">
        <v>667</v>
      </c>
      <c r="J114" s="383">
        <f t="shared" si="23"/>
        <v>0</v>
      </c>
      <c r="K114" s="371">
        <v>0</v>
      </c>
      <c r="L114" s="371">
        <f t="shared" si="24"/>
        <v>0</v>
      </c>
      <c r="M114" s="371">
        <f t="shared" si="25"/>
        <v>0</v>
      </c>
      <c r="N114" s="371">
        <f t="shared" si="26"/>
        <v>0</v>
      </c>
      <c r="O114" s="371">
        <f t="shared" si="27"/>
        <v>0</v>
      </c>
      <c r="P114" s="371">
        <f t="shared" si="28"/>
        <v>0</v>
      </c>
      <c r="Q114" s="371">
        <f t="shared" si="29"/>
        <v>0</v>
      </c>
      <c r="R114" s="371">
        <f t="shared" si="30"/>
        <v>0</v>
      </c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371"/>
      <c r="AQ114" s="371"/>
      <c r="AR114" s="371"/>
      <c r="AS114" s="371"/>
      <c r="AT114" s="371"/>
    </row>
    <row r="115" spans="2:46" ht="15" x14ac:dyDescent="0.25">
      <c r="B115" s="372" t="s">
        <v>669</v>
      </c>
      <c r="C115" s="372" t="str">
        <f>CONCATENATE('Budget-Output-Worksheet'!$G$8)</f>
        <v>FY26</v>
      </c>
      <c r="E115" s="371" t="s">
        <v>667</v>
      </c>
      <c r="F115" s="371"/>
      <c r="G115" s="371" t="s">
        <v>669</v>
      </c>
      <c r="H115" s="371" t="s">
        <v>669</v>
      </c>
      <c r="I115" s="371" t="s">
        <v>667</v>
      </c>
      <c r="J115" s="383">
        <f t="shared" si="23"/>
        <v>0</v>
      </c>
      <c r="K115" s="371">
        <v>0</v>
      </c>
      <c r="L115" s="371">
        <f t="shared" si="24"/>
        <v>0</v>
      </c>
      <c r="M115" s="371">
        <f t="shared" si="25"/>
        <v>0</v>
      </c>
      <c r="N115" s="371">
        <f t="shared" si="26"/>
        <v>0</v>
      </c>
      <c r="O115" s="371">
        <f t="shared" si="27"/>
        <v>0</v>
      </c>
      <c r="P115" s="371">
        <f t="shared" si="28"/>
        <v>0</v>
      </c>
      <c r="Q115" s="371">
        <f t="shared" si="29"/>
        <v>0</v>
      </c>
      <c r="R115" s="371">
        <f t="shared" si="30"/>
        <v>0</v>
      </c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1"/>
      <c r="AR115" s="371"/>
      <c r="AS115" s="371"/>
      <c r="AT115" s="371"/>
    </row>
    <row r="116" spans="2:46" ht="15" x14ac:dyDescent="0.25">
      <c r="B116" s="372" t="s">
        <v>669</v>
      </c>
      <c r="C116" s="372" t="str">
        <f>CONCATENATE('Budget-Output-Worksheet'!$G$8)</f>
        <v>FY26</v>
      </c>
      <c r="E116" s="371" t="s">
        <v>667</v>
      </c>
      <c r="F116" s="371"/>
      <c r="G116" s="371" t="s">
        <v>669</v>
      </c>
      <c r="H116" s="371" t="s">
        <v>669</v>
      </c>
      <c r="I116" s="371" t="s">
        <v>667</v>
      </c>
      <c r="J116" s="383">
        <f t="shared" si="23"/>
        <v>0</v>
      </c>
      <c r="K116" s="371">
        <v>0</v>
      </c>
      <c r="L116" s="371">
        <f t="shared" si="24"/>
        <v>0</v>
      </c>
      <c r="M116" s="371">
        <f t="shared" si="25"/>
        <v>0</v>
      </c>
      <c r="N116" s="371">
        <f t="shared" si="26"/>
        <v>0</v>
      </c>
      <c r="O116" s="371">
        <f t="shared" si="27"/>
        <v>0</v>
      </c>
      <c r="P116" s="371">
        <f t="shared" si="28"/>
        <v>0</v>
      </c>
      <c r="Q116" s="371">
        <f t="shared" si="29"/>
        <v>0</v>
      </c>
      <c r="R116" s="371">
        <f t="shared" si="30"/>
        <v>0</v>
      </c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</row>
    <row r="117" spans="2:46" ht="15" x14ac:dyDescent="0.25">
      <c r="B117" s="372" t="s">
        <v>669</v>
      </c>
      <c r="C117" s="372" t="str">
        <f>CONCATENATE('Budget-Output-Worksheet'!$G$8)</f>
        <v>FY26</v>
      </c>
      <c r="E117" s="371" t="s">
        <v>667</v>
      </c>
      <c r="F117" s="371"/>
      <c r="G117" s="371" t="s">
        <v>669</v>
      </c>
      <c r="H117" s="371" t="s">
        <v>669</v>
      </c>
      <c r="I117" s="371" t="s">
        <v>667</v>
      </c>
      <c r="J117" s="383">
        <f t="shared" si="23"/>
        <v>0</v>
      </c>
      <c r="K117" s="371">
        <v>0</v>
      </c>
      <c r="L117" s="371">
        <f t="shared" si="24"/>
        <v>0</v>
      </c>
      <c r="M117" s="371">
        <f t="shared" si="25"/>
        <v>0</v>
      </c>
      <c r="N117" s="371">
        <f t="shared" si="26"/>
        <v>0</v>
      </c>
      <c r="O117" s="371">
        <f t="shared" si="27"/>
        <v>0</v>
      </c>
      <c r="P117" s="371">
        <f t="shared" si="28"/>
        <v>0</v>
      </c>
      <c r="Q117" s="371">
        <f t="shared" si="29"/>
        <v>0</v>
      </c>
      <c r="R117" s="371">
        <f t="shared" si="30"/>
        <v>0</v>
      </c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  <c r="AM117" s="371"/>
      <c r="AN117" s="371"/>
      <c r="AO117" s="371"/>
      <c r="AP117" s="371"/>
      <c r="AQ117" s="371"/>
      <c r="AR117" s="371"/>
      <c r="AS117" s="371"/>
      <c r="AT117" s="371"/>
    </row>
    <row r="118" spans="2:46" ht="15" x14ac:dyDescent="0.25">
      <c r="B118" s="372" t="s">
        <v>669</v>
      </c>
      <c r="C118" s="372" t="str">
        <f>CONCATENATE('Budget-Output-Worksheet'!$G$8)</f>
        <v>FY26</v>
      </c>
      <c r="E118" s="371" t="s">
        <v>667</v>
      </c>
      <c r="F118" s="371"/>
      <c r="G118" s="371" t="s">
        <v>669</v>
      </c>
      <c r="H118" s="371" t="s">
        <v>669</v>
      </c>
      <c r="I118" s="371" t="s">
        <v>667</v>
      </c>
      <c r="J118" s="383">
        <f t="shared" si="23"/>
        <v>0</v>
      </c>
      <c r="K118" s="371">
        <v>0</v>
      </c>
      <c r="L118" s="371">
        <f t="shared" si="24"/>
        <v>0</v>
      </c>
      <c r="M118" s="371">
        <f t="shared" si="25"/>
        <v>0</v>
      </c>
      <c r="N118" s="371">
        <f t="shared" si="26"/>
        <v>0</v>
      </c>
      <c r="O118" s="371">
        <f t="shared" si="27"/>
        <v>0</v>
      </c>
      <c r="P118" s="371">
        <f t="shared" si="28"/>
        <v>0</v>
      </c>
      <c r="Q118" s="371">
        <f t="shared" si="29"/>
        <v>0</v>
      </c>
      <c r="R118" s="371">
        <f t="shared" si="30"/>
        <v>0</v>
      </c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</row>
    <row r="119" spans="2:46" ht="15" x14ac:dyDescent="0.25">
      <c r="B119" s="372" t="s">
        <v>669</v>
      </c>
      <c r="C119" s="372" t="str">
        <f>CONCATENATE('Budget-Output-Worksheet'!$G$8)</f>
        <v>FY26</v>
      </c>
      <c r="E119" s="371" t="s">
        <v>667</v>
      </c>
      <c r="F119" s="371"/>
      <c r="G119" s="371" t="s">
        <v>669</v>
      </c>
      <c r="H119" s="371" t="s">
        <v>669</v>
      </c>
      <c r="I119" s="371" t="s">
        <v>667</v>
      </c>
      <c r="J119" s="383">
        <f t="shared" si="23"/>
        <v>0</v>
      </c>
      <c r="K119" s="371">
        <v>0</v>
      </c>
      <c r="L119" s="371">
        <f t="shared" si="24"/>
        <v>0</v>
      </c>
      <c r="M119" s="371">
        <f t="shared" si="25"/>
        <v>0</v>
      </c>
      <c r="N119" s="371">
        <f t="shared" si="26"/>
        <v>0</v>
      </c>
      <c r="O119" s="371">
        <f t="shared" si="27"/>
        <v>0</v>
      </c>
      <c r="P119" s="371">
        <f t="shared" si="28"/>
        <v>0</v>
      </c>
      <c r="Q119" s="371">
        <f t="shared" si="29"/>
        <v>0</v>
      </c>
      <c r="R119" s="371">
        <f t="shared" si="30"/>
        <v>0</v>
      </c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</row>
    <row r="120" spans="2:46" ht="18.600000000000001" customHeight="1" x14ac:dyDescent="0.25">
      <c r="B120" s="372" t="s">
        <v>669</v>
      </c>
      <c r="C120" s="372" t="str">
        <f>CONCATENATE('Budget-Output-Worksheet'!$G$8)</f>
        <v>FY26</v>
      </c>
      <c r="E120" s="371" t="s">
        <v>667</v>
      </c>
      <c r="F120" s="371"/>
      <c r="G120" s="371" t="s">
        <v>669</v>
      </c>
      <c r="H120" s="371" t="s">
        <v>669</v>
      </c>
      <c r="I120" s="371" t="s">
        <v>667</v>
      </c>
      <c r="J120" s="383">
        <f t="shared" si="23"/>
        <v>0</v>
      </c>
      <c r="K120" s="371">
        <v>0</v>
      </c>
      <c r="L120" s="371">
        <f t="shared" si="24"/>
        <v>0</v>
      </c>
      <c r="M120" s="371">
        <f t="shared" si="25"/>
        <v>0</v>
      </c>
      <c r="N120" s="371">
        <f t="shared" si="26"/>
        <v>0</v>
      </c>
      <c r="O120" s="371">
        <f t="shared" si="27"/>
        <v>0</v>
      </c>
      <c r="P120" s="371">
        <f t="shared" si="28"/>
        <v>0</v>
      </c>
      <c r="Q120" s="371">
        <f t="shared" si="29"/>
        <v>0</v>
      </c>
      <c r="R120" s="371">
        <f t="shared" si="30"/>
        <v>0</v>
      </c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371"/>
      <c r="AP120" s="371"/>
      <c r="AQ120" s="371"/>
      <c r="AR120" s="371"/>
      <c r="AS120" s="371"/>
      <c r="AT120" s="371"/>
    </row>
    <row r="121" spans="2:46" ht="15" x14ac:dyDescent="0.25">
      <c r="B121" s="372" t="s">
        <v>669</v>
      </c>
      <c r="C121" s="372" t="str">
        <f>CONCATENATE('Budget-Output-Worksheet'!$G$8)</f>
        <v>FY26</v>
      </c>
      <c r="E121" s="371" t="s">
        <v>667</v>
      </c>
      <c r="F121" s="371"/>
      <c r="G121" s="371" t="s">
        <v>669</v>
      </c>
      <c r="H121" s="371" t="s">
        <v>669</v>
      </c>
      <c r="I121" s="371" t="s">
        <v>667</v>
      </c>
      <c r="J121" s="383">
        <f t="shared" si="23"/>
        <v>0</v>
      </c>
      <c r="K121" s="371">
        <v>0</v>
      </c>
      <c r="L121" s="371">
        <f t="shared" si="24"/>
        <v>0</v>
      </c>
      <c r="M121" s="371">
        <f t="shared" si="25"/>
        <v>0</v>
      </c>
      <c r="N121" s="371">
        <f t="shared" si="26"/>
        <v>0</v>
      </c>
      <c r="O121" s="371">
        <f t="shared" si="27"/>
        <v>0</v>
      </c>
      <c r="P121" s="371">
        <f t="shared" si="28"/>
        <v>0</v>
      </c>
      <c r="Q121" s="371">
        <f t="shared" si="29"/>
        <v>0</v>
      </c>
      <c r="R121" s="371">
        <f t="shared" si="30"/>
        <v>0</v>
      </c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1"/>
      <c r="AL121" s="371"/>
      <c r="AM121" s="371"/>
      <c r="AN121" s="371"/>
      <c r="AO121" s="371"/>
      <c r="AP121" s="371"/>
      <c r="AQ121" s="371"/>
      <c r="AR121" s="371"/>
      <c r="AS121" s="371"/>
      <c r="AT121" s="371"/>
    </row>
    <row r="122" spans="2:46" ht="15" x14ac:dyDescent="0.25">
      <c r="B122" s="372" t="s">
        <v>669</v>
      </c>
      <c r="C122" s="372" t="str">
        <f>CONCATENATE('Budget-Output-Worksheet'!$G$8)</f>
        <v>FY26</v>
      </c>
      <c r="E122" s="371" t="s">
        <v>667</v>
      </c>
      <c r="F122" s="371"/>
      <c r="G122" s="371" t="s">
        <v>669</v>
      </c>
      <c r="H122" s="371" t="s">
        <v>669</v>
      </c>
      <c r="I122" s="371" t="s">
        <v>667</v>
      </c>
      <c r="J122" s="383">
        <f t="shared" si="23"/>
        <v>0</v>
      </c>
      <c r="K122" s="371">
        <v>0</v>
      </c>
      <c r="L122" s="371">
        <f t="shared" si="24"/>
        <v>0</v>
      </c>
      <c r="M122" s="371">
        <f t="shared" si="25"/>
        <v>0</v>
      </c>
      <c r="N122" s="371">
        <f t="shared" si="26"/>
        <v>0</v>
      </c>
      <c r="O122" s="371">
        <f t="shared" si="27"/>
        <v>0</v>
      </c>
      <c r="P122" s="371">
        <f t="shared" si="28"/>
        <v>0</v>
      </c>
      <c r="Q122" s="371">
        <f t="shared" si="29"/>
        <v>0</v>
      </c>
      <c r="R122" s="371">
        <f t="shared" si="30"/>
        <v>0</v>
      </c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371"/>
      <c r="AI122" s="371"/>
      <c r="AJ122" s="371"/>
      <c r="AK122" s="371"/>
      <c r="AL122" s="371"/>
      <c r="AM122" s="371"/>
      <c r="AN122" s="371"/>
      <c r="AO122" s="371"/>
      <c r="AP122" s="371"/>
      <c r="AQ122" s="371"/>
      <c r="AR122" s="371"/>
      <c r="AS122" s="371"/>
      <c r="AT122" s="371"/>
    </row>
    <row r="123" spans="2:46" ht="15" x14ac:dyDescent="0.25">
      <c r="B123" s="372" t="s">
        <v>669</v>
      </c>
      <c r="C123" s="372" t="str">
        <f>CONCATENATE('Budget-Output-Worksheet'!$G$8)</f>
        <v>FY26</v>
      </c>
      <c r="E123" s="371" t="s">
        <v>667</v>
      </c>
      <c r="F123" s="371"/>
      <c r="G123" s="371" t="s">
        <v>669</v>
      </c>
      <c r="H123" s="371" t="s">
        <v>669</v>
      </c>
      <c r="I123" s="371" t="s">
        <v>667</v>
      </c>
      <c r="J123" s="383">
        <f t="shared" si="23"/>
        <v>0</v>
      </c>
      <c r="K123" s="371">
        <v>0</v>
      </c>
      <c r="L123" s="371">
        <f t="shared" si="24"/>
        <v>0</v>
      </c>
      <c r="M123" s="371">
        <f t="shared" si="25"/>
        <v>0</v>
      </c>
      <c r="N123" s="371">
        <f t="shared" si="26"/>
        <v>0</v>
      </c>
      <c r="O123" s="371">
        <f t="shared" si="27"/>
        <v>0</v>
      </c>
      <c r="P123" s="371">
        <f t="shared" si="28"/>
        <v>0</v>
      </c>
      <c r="Q123" s="371">
        <f t="shared" si="29"/>
        <v>0</v>
      </c>
      <c r="R123" s="371">
        <f t="shared" si="30"/>
        <v>0</v>
      </c>
      <c r="S123" s="371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  <c r="AE123" s="371"/>
      <c r="AF123" s="371"/>
      <c r="AG123" s="371"/>
      <c r="AH123" s="371"/>
      <c r="AI123" s="371"/>
      <c r="AJ123" s="371"/>
      <c r="AK123" s="371"/>
      <c r="AL123" s="371"/>
      <c r="AM123" s="371"/>
      <c r="AN123" s="371"/>
      <c r="AO123" s="371"/>
      <c r="AP123" s="371"/>
      <c r="AQ123" s="371"/>
      <c r="AR123" s="371"/>
      <c r="AS123" s="371"/>
      <c r="AT123" s="371"/>
    </row>
    <row r="124" spans="2:46" ht="15" x14ac:dyDescent="0.25">
      <c r="B124" s="372" t="s">
        <v>669</v>
      </c>
      <c r="C124" s="372" t="str">
        <f>CONCATENATE('Budget-Output-Worksheet'!$G$8)</f>
        <v>FY26</v>
      </c>
      <c r="E124" s="371" t="s">
        <v>667</v>
      </c>
      <c r="F124" s="371"/>
      <c r="G124" s="371" t="s">
        <v>669</v>
      </c>
      <c r="H124" s="371" t="s">
        <v>669</v>
      </c>
      <c r="I124" s="371" t="s">
        <v>667</v>
      </c>
      <c r="J124" s="383">
        <f t="shared" si="23"/>
        <v>0</v>
      </c>
      <c r="K124" s="371">
        <v>0</v>
      </c>
      <c r="L124" s="371">
        <f t="shared" si="24"/>
        <v>0</v>
      </c>
      <c r="M124" s="371">
        <f t="shared" si="25"/>
        <v>0</v>
      </c>
      <c r="N124" s="371">
        <f t="shared" si="26"/>
        <v>0</v>
      </c>
      <c r="O124" s="371">
        <f t="shared" si="27"/>
        <v>0</v>
      </c>
      <c r="P124" s="371">
        <f t="shared" si="28"/>
        <v>0</v>
      </c>
      <c r="Q124" s="371">
        <f t="shared" si="29"/>
        <v>0</v>
      </c>
      <c r="R124" s="371">
        <f t="shared" si="30"/>
        <v>0</v>
      </c>
      <c r="S124" s="371"/>
      <c r="T124" s="371"/>
      <c r="U124" s="371"/>
      <c r="V124" s="371"/>
      <c r="W124" s="371"/>
      <c r="X124" s="371"/>
      <c r="Y124" s="371"/>
      <c r="Z124" s="371"/>
      <c r="AA124" s="371"/>
      <c r="AB124" s="371"/>
      <c r="AC124" s="371"/>
      <c r="AD124" s="371"/>
      <c r="AE124" s="371"/>
      <c r="AF124" s="371"/>
      <c r="AG124" s="371"/>
      <c r="AH124" s="371"/>
      <c r="AI124" s="371"/>
      <c r="AJ124" s="371"/>
      <c r="AK124" s="371"/>
      <c r="AL124" s="371"/>
      <c r="AM124" s="371"/>
      <c r="AN124" s="371"/>
      <c r="AO124" s="371"/>
      <c r="AP124" s="371"/>
      <c r="AQ124" s="371"/>
      <c r="AR124" s="371"/>
      <c r="AS124" s="371"/>
      <c r="AT124" s="371"/>
    </row>
    <row r="125" spans="2:46" ht="15" x14ac:dyDescent="0.25">
      <c r="B125" s="372" t="s">
        <v>669</v>
      </c>
      <c r="C125" s="372" t="str">
        <f>CONCATENATE('Budget-Output-Worksheet'!$G$8)</f>
        <v>FY26</v>
      </c>
      <c r="E125" s="371" t="s">
        <v>667</v>
      </c>
      <c r="F125" s="371"/>
      <c r="G125" s="371" t="s">
        <v>669</v>
      </c>
      <c r="H125" s="371" t="s">
        <v>669</v>
      </c>
      <c r="I125" s="371" t="s">
        <v>667</v>
      </c>
      <c r="J125" s="383">
        <f t="shared" si="23"/>
        <v>0</v>
      </c>
      <c r="K125" s="371">
        <v>0</v>
      </c>
      <c r="L125" s="371">
        <f t="shared" si="24"/>
        <v>0</v>
      </c>
      <c r="M125" s="371">
        <f t="shared" si="25"/>
        <v>0</v>
      </c>
      <c r="N125" s="371">
        <f t="shared" si="26"/>
        <v>0</v>
      </c>
      <c r="O125" s="371">
        <f t="shared" si="27"/>
        <v>0</v>
      </c>
      <c r="P125" s="371">
        <f t="shared" si="28"/>
        <v>0</v>
      </c>
      <c r="Q125" s="371">
        <f t="shared" si="29"/>
        <v>0</v>
      </c>
      <c r="R125" s="371">
        <f t="shared" si="30"/>
        <v>0</v>
      </c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371"/>
      <c r="AF125" s="371"/>
      <c r="AG125" s="371"/>
      <c r="AH125" s="371"/>
      <c r="AI125" s="371"/>
      <c r="AJ125" s="371"/>
      <c r="AK125" s="371"/>
      <c r="AL125" s="371"/>
      <c r="AM125" s="371"/>
      <c r="AN125" s="371"/>
      <c r="AO125" s="371"/>
      <c r="AP125" s="371"/>
      <c r="AQ125" s="371"/>
      <c r="AR125" s="371"/>
      <c r="AS125" s="371"/>
      <c r="AT125" s="371"/>
    </row>
    <row r="126" spans="2:46" ht="15" x14ac:dyDescent="0.25">
      <c r="B126" s="372" t="s">
        <v>669</v>
      </c>
      <c r="C126" s="372" t="str">
        <f>CONCATENATE('Budget-Output-Worksheet'!$G$8)</f>
        <v>FY26</v>
      </c>
      <c r="E126" s="371" t="s">
        <v>667</v>
      </c>
      <c r="F126" s="371"/>
      <c r="G126" s="371" t="s">
        <v>669</v>
      </c>
      <c r="H126" s="371" t="s">
        <v>669</v>
      </c>
      <c r="I126" s="371" t="s">
        <v>667</v>
      </c>
      <c r="J126" s="383">
        <f t="shared" si="23"/>
        <v>0</v>
      </c>
      <c r="K126" s="371">
        <v>0</v>
      </c>
      <c r="L126" s="371">
        <f t="shared" si="24"/>
        <v>0</v>
      </c>
      <c r="M126" s="371">
        <f t="shared" si="25"/>
        <v>0</v>
      </c>
      <c r="N126" s="371">
        <f t="shared" si="26"/>
        <v>0</v>
      </c>
      <c r="O126" s="371">
        <f t="shared" si="27"/>
        <v>0</v>
      </c>
      <c r="P126" s="371">
        <f t="shared" si="28"/>
        <v>0</v>
      </c>
      <c r="Q126" s="371">
        <f t="shared" si="29"/>
        <v>0</v>
      </c>
      <c r="R126" s="371">
        <f t="shared" si="30"/>
        <v>0</v>
      </c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71"/>
      <c r="AL126" s="371"/>
      <c r="AM126" s="371"/>
      <c r="AN126" s="371"/>
      <c r="AO126" s="371"/>
      <c r="AP126" s="371"/>
      <c r="AQ126" s="371"/>
      <c r="AR126" s="371"/>
      <c r="AS126" s="371"/>
      <c r="AT126" s="371"/>
    </row>
    <row r="127" spans="2:46" ht="15" x14ac:dyDescent="0.25">
      <c r="B127" s="372" t="s">
        <v>669</v>
      </c>
      <c r="C127" s="372" t="str">
        <f>CONCATENATE('Budget-Output-Worksheet'!$G$8)</f>
        <v>FY26</v>
      </c>
      <c r="E127" s="371" t="s">
        <v>667</v>
      </c>
      <c r="F127" s="371"/>
      <c r="G127" s="371" t="s">
        <v>669</v>
      </c>
      <c r="H127" s="371" t="s">
        <v>669</v>
      </c>
      <c r="I127" s="371" t="s">
        <v>667</v>
      </c>
      <c r="J127" s="383">
        <f t="shared" si="23"/>
        <v>0</v>
      </c>
      <c r="K127" s="371">
        <v>0</v>
      </c>
      <c r="L127" s="371">
        <f t="shared" si="24"/>
        <v>0</v>
      </c>
      <c r="M127" s="371">
        <f t="shared" si="25"/>
        <v>0</v>
      </c>
      <c r="N127" s="371">
        <f t="shared" si="26"/>
        <v>0</v>
      </c>
      <c r="O127" s="371">
        <f t="shared" si="27"/>
        <v>0</v>
      </c>
      <c r="P127" s="371">
        <f t="shared" si="28"/>
        <v>0</v>
      </c>
      <c r="Q127" s="371">
        <f t="shared" si="29"/>
        <v>0</v>
      </c>
      <c r="R127" s="371">
        <f t="shared" si="30"/>
        <v>0</v>
      </c>
      <c r="S127" s="371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  <c r="AE127" s="371"/>
      <c r="AF127" s="371"/>
      <c r="AG127" s="371"/>
      <c r="AH127" s="371"/>
      <c r="AI127" s="371"/>
      <c r="AJ127" s="371"/>
      <c r="AK127" s="371"/>
      <c r="AL127" s="371"/>
      <c r="AM127" s="371"/>
      <c r="AN127" s="371"/>
      <c r="AO127" s="371"/>
      <c r="AP127" s="371"/>
      <c r="AQ127" s="371"/>
      <c r="AR127" s="371"/>
      <c r="AS127" s="371"/>
      <c r="AT127" s="371"/>
    </row>
    <row r="128" spans="2:46" ht="15" x14ac:dyDescent="0.25">
      <c r="B128" s="372" t="s">
        <v>669</v>
      </c>
      <c r="C128" s="372" t="str">
        <f>CONCATENATE('Budget-Output-Worksheet'!$G$8)</f>
        <v>FY26</v>
      </c>
      <c r="E128" s="371" t="s">
        <v>667</v>
      </c>
      <c r="F128" s="371"/>
      <c r="G128" s="371" t="s">
        <v>669</v>
      </c>
      <c r="H128" s="371" t="s">
        <v>669</v>
      </c>
      <c r="I128" s="371" t="s">
        <v>667</v>
      </c>
      <c r="J128" s="383">
        <f t="shared" si="23"/>
        <v>0</v>
      </c>
      <c r="K128" s="371">
        <v>0</v>
      </c>
      <c r="L128" s="371">
        <f t="shared" si="24"/>
        <v>0</v>
      </c>
      <c r="M128" s="371">
        <f t="shared" si="25"/>
        <v>0</v>
      </c>
      <c r="N128" s="371">
        <f t="shared" si="26"/>
        <v>0</v>
      </c>
      <c r="O128" s="371">
        <f t="shared" si="27"/>
        <v>0</v>
      </c>
      <c r="P128" s="371">
        <f t="shared" si="28"/>
        <v>0</v>
      </c>
      <c r="Q128" s="371">
        <f t="shared" si="29"/>
        <v>0</v>
      </c>
      <c r="R128" s="371">
        <f t="shared" si="30"/>
        <v>0</v>
      </c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371"/>
      <c r="AG128" s="371"/>
      <c r="AH128" s="371"/>
      <c r="AI128" s="371"/>
      <c r="AJ128" s="371"/>
      <c r="AK128" s="371"/>
      <c r="AL128" s="371"/>
      <c r="AM128" s="371"/>
      <c r="AN128" s="371"/>
      <c r="AO128" s="371"/>
      <c r="AP128" s="371"/>
      <c r="AQ128" s="371"/>
      <c r="AR128" s="371"/>
      <c r="AS128" s="371"/>
      <c r="AT128" s="371"/>
    </row>
    <row r="129" spans="2:46" ht="15" x14ac:dyDescent="0.25">
      <c r="B129" s="372" t="s">
        <v>669</v>
      </c>
      <c r="C129" s="372" t="str">
        <f>CONCATENATE('Budget-Output-Worksheet'!$G$8)</f>
        <v>FY26</v>
      </c>
      <c r="E129" s="371" t="s">
        <v>667</v>
      </c>
      <c r="F129" s="371"/>
      <c r="G129" s="371" t="s">
        <v>669</v>
      </c>
      <c r="H129" s="371" t="s">
        <v>669</v>
      </c>
      <c r="I129" s="371" t="s">
        <v>667</v>
      </c>
      <c r="J129" s="383">
        <f t="shared" si="23"/>
        <v>0</v>
      </c>
      <c r="K129" s="371">
        <v>0</v>
      </c>
      <c r="L129" s="371">
        <f t="shared" si="24"/>
        <v>0</v>
      </c>
      <c r="M129" s="371">
        <f t="shared" si="25"/>
        <v>0</v>
      </c>
      <c r="N129" s="371">
        <f t="shared" si="26"/>
        <v>0</v>
      </c>
      <c r="O129" s="371">
        <f t="shared" si="27"/>
        <v>0</v>
      </c>
      <c r="P129" s="371">
        <f t="shared" si="28"/>
        <v>0</v>
      </c>
      <c r="Q129" s="371">
        <f t="shared" si="29"/>
        <v>0</v>
      </c>
      <c r="R129" s="371">
        <f t="shared" si="30"/>
        <v>0</v>
      </c>
      <c r="S129" s="371"/>
      <c r="T129" s="371"/>
      <c r="U129" s="371"/>
      <c r="V129" s="371"/>
      <c r="W129" s="371"/>
      <c r="X129" s="371"/>
      <c r="Y129" s="371"/>
      <c r="Z129" s="371"/>
      <c r="AA129" s="371"/>
      <c r="AB129" s="371"/>
      <c r="AC129" s="371"/>
      <c r="AD129" s="371"/>
      <c r="AE129" s="371"/>
      <c r="AF129" s="371"/>
      <c r="AG129" s="371"/>
      <c r="AH129" s="371"/>
      <c r="AI129" s="371"/>
      <c r="AJ129" s="371"/>
      <c r="AK129" s="371"/>
      <c r="AL129" s="371"/>
      <c r="AM129" s="371"/>
      <c r="AN129" s="371"/>
      <c r="AO129" s="371"/>
      <c r="AP129" s="371"/>
      <c r="AQ129" s="371"/>
      <c r="AR129" s="371"/>
      <c r="AS129" s="371"/>
      <c r="AT129" s="371"/>
    </row>
    <row r="130" spans="2:46" ht="15" x14ac:dyDescent="0.25">
      <c r="B130" s="372" t="s">
        <v>669</v>
      </c>
      <c r="C130" s="372" t="str">
        <f>CONCATENATE('Budget-Output-Worksheet'!$G$8)</f>
        <v>FY26</v>
      </c>
      <c r="E130" s="371" t="s">
        <v>667</v>
      </c>
      <c r="F130" s="371"/>
      <c r="G130" s="371" t="s">
        <v>669</v>
      </c>
      <c r="H130" s="371" t="s">
        <v>669</v>
      </c>
      <c r="I130" s="371" t="s">
        <v>667</v>
      </c>
      <c r="J130" s="383">
        <f t="shared" ref="J130:J193" si="31">IF(C130="FY23",K130,IF(C130="FY24",L130,IF(C130="FY25",M130,IF(C130="FY26",N130,IF(C130="FY27",O130,IF(C130="FY28",P130,IF(C130="FY29",Q130,IF(C130="FY30",R130))))))))</f>
        <v>0</v>
      </c>
      <c r="K130" s="371">
        <v>0</v>
      </c>
      <c r="L130" s="371">
        <f t="shared" ref="L130:L193" si="32">K130</f>
        <v>0</v>
      </c>
      <c r="M130" s="371">
        <f t="shared" ref="M130:M193" si="33">L130</f>
        <v>0</v>
      </c>
      <c r="N130" s="371">
        <f t="shared" ref="N130:N193" si="34">M130</f>
        <v>0</v>
      </c>
      <c r="O130" s="371">
        <f t="shared" ref="O130:O193" si="35">N130</f>
        <v>0</v>
      </c>
      <c r="P130" s="371">
        <f t="shared" ref="P130:P193" si="36">O130</f>
        <v>0</v>
      </c>
      <c r="Q130" s="371">
        <f t="shared" ref="Q130:Q193" si="37">P130</f>
        <v>0</v>
      </c>
      <c r="R130" s="371">
        <f t="shared" ref="R130:R193" si="38">Q130</f>
        <v>0</v>
      </c>
      <c r="S130" s="371"/>
      <c r="T130" s="371"/>
      <c r="U130" s="371"/>
      <c r="V130" s="371"/>
      <c r="W130" s="371"/>
      <c r="X130" s="371"/>
      <c r="Y130" s="371"/>
      <c r="Z130" s="371"/>
      <c r="AA130" s="371"/>
      <c r="AB130" s="371"/>
      <c r="AC130" s="371"/>
      <c r="AD130" s="371"/>
      <c r="AE130" s="371"/>
      <c r="AF130" s="371"/>
      <c r="AG130" s="371"/>
      <c r="AH130" s="371"/>
      <c r="AI130" s="371"/>
      <c r="AJ130" s="371"/>
      <c r="AK130" s="371"/>
      <c r="AL130" s="371"/>
      <c r="AM130" s="371"/>
      <c r="AN130" s="371"/>
      <c r="AO130" s="371"/>
      <c r="AP130" s="371"/>
      <c r="AQ130" s="371"/>
      <c r="AR130" s="371"/>
      <c r="AS130" s="371"/>
      <c r="AT130" s="371"/>
    </row>
    <row r="131" spans="2:46" ht="15" x14ac:dyDescent="0.25">
      <c r="B131" s="372" t="s">
        <v>669</v>
      </c>
      <c r="C131" s="372" t="str">
        <f>CONCATENATE('Budget-Output-Worksheet'!$G$8)</f>
        <v>FY26</v>
      </c>
      <c r="E131" s="371" t="s">
        <v>667</v>
      </c>
      <c r="F131" s="371"/>
      <c r="G131" s="371" t="s">
        <v>669</v>
      </c>
      <c r="H131" s="371" t="s">
        <v>669</v>
      </c>
      <c r="I131" s="371" t="s">
        <v>667</v>
      </c>
      <c r="J131" s="383">
        <f t="shared" si="31"/>
        <v>0</v>
      </c>
      <c r="K131" s="371">
        <v>0</v>
      </c>
      <c r="L131" s="371">
        <f t="shared" si="32"/>
        <v>0</v>
      </c>
      <c r="M131" s="371">
        <f t="shared" si="33"/>
        <v>0</v>
      </c>
      <c r="N131" s="371">
        <f t="shared" si="34"/>
        <v>0</v>
      </c>
      <c r="O131" s="371">
        <f t="shared" si="35"/>
        <v>0</v>
      </c>
      <c r="P131" s="371">
        <f t="shared" si="36"/>
        <v>0</v>
      </c>
      <c r="Q131" s="371">
        <f t="shared" si="37"/>
        <v>0</v>
      </c>
      <c r="R131" s="371">
        <f t="shared" si="38"/>
        <v>0</v>
      </c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  <c r="AE131" s="371"/>
      <c r="AF131" s="371"/>
      <c r="AG131" s="371"/>
      <c r="AH131" s="371"/>
      <c r="AI131" s="371"/>
      <c r="AJ131" s="371"/>
      <c r="AK131" s="371"/>
      <c r="AL131" s="371"/>
      <c r="AM131" s="371"/>
      <c r="AN131" s="371"/>
      <c r="AO131" s="371"/>
      <c r="AP131" s="371"/>
      <c r="AQ131" s="371"/>
      <c r="AR131" s="371"/>
      <c r="AS131" s="371"/>
      <c r="AT131" s="371"/>
    </row>
    <row r="132" spans="2:46" ht="15" x14ac:dyDescent="0.25">
      <c r="B132" s="372" t="s">
        <v>669</v>
      </c>
      <c r="C132" s="372" t="str">
        <f>CONCATENATE('Budget-Output-Worksheet'!$G$8)</f>
        <v>FY26</v>
      </c>
      <c r="E132" s="371" t="s">
        <v>667</v>
      </c>
      <c r="F132" s="371"/>
      <c r="G132" s="371" t="s">
        <v>669</v>
      </c>
      <c r="H132" s="371" t="s">
        <v>669</v>
      </c>
      <c r="I132" s="371" t="s">
        <v>667</v>
      </c>
      <c r="J132" s="383">
        <f t="shared" si="31"/>
        <v>0</v>
      </c>
      <c r="K132" s="371">
        <v>0</v>
      </c>
      <c r="L132" s="371">
        <f t="shared" si="32"/>
        <v>0</v>
      </c>
      <c r="M132" s="371">
        <f t="shared" si="33"/>
        <v>0</v>
      </c>
      <c r="N132" s="371">
        <f t="shared" si="34"/>
        <v>0</v>
      </c>
      <c r="O132" s="371">
        <f t="shared" si="35"/>
        <v>0</v>
      </c>
      <c r="P132" s="371">
        <f t="shared" si="36"/>
        <v>0</v>
      </c>
      <c r="Q132" s="371">
        <f t="shared" si="37"/>
        <v>0</v>
      </c>
      <c r="R132" s="371">
        <f t="shared" si="38"/>
        <v>0</v>
      </c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  <c r="AE132" s="371"/>
      <c r="AF132" s="371"/>
      <c r="AG132" s="371"/>
      <c r="AH132" s="371"/>
      <c r="AI132" s="371"/>
      <c r="AJ132" s="371"/>
      <c r="AK132" s="371"/>
      <c r="AL132" s="371"/>
      <c r="AM132" s="371"/>
      <c r="AN132" s="371"/>
      <c r="AO132" s="371"/>
      <c r="AP132" s="371"/>
      <c r="AQ132" s="371"/>
      <c r="AR132" s="371"/>
      <c r="AS132" s="371"/>
      <c r="AT132" s="371"/>
    </row>
    <row r="133" spans="2:46" ht="15" x14ac:dyDescent="0.25">
      <c r="B133" s="372" t="s">
        <v>669</v>
      </c>
      <c r="C133" s="372" t="str">
        <f>CONCATENATE('Budget-Output-Worksheet'!$G$8)</f>
        <v>FY26</v>
      </c>
      <c r="E133" s="371" t="s">
        <v>667</v>
      </c>
      <c r="F133" s="371"/>
      <c r="G133" s="371" t="s">
        <v>669</v>
      </c>
      <c r="H133" s="371" t="s">
        <v>669</v>
      </c>
      <c r="I133" s="371" t="s">
        <v>667</v>
      </c>
      <c r="J133" s="383">
        <f t="shared" si="31"/>
        <v>0</v>
      </c>
      <c r="K133" s="371">
        <v>0</v>
      </c>
      <c r="L133" s="371">
        <f t="shared" si="32"/>
        <v>0</v>
      </c>
      <c r="M133" s="371">
        <f t="shared" si="33"/>
        <v>0</v>
      </c>
      <c r="N133" s="371">
        <f t="shared" si="34"/>
        <v>0</v>
      </c>
      <c r="O133" s="371">
        <f t="shared" si="35"/>
        <v>0</v>
      </c>
      <c r="P133" s="371">
        <f t="shared" si="36"/>
        <v>0</v>
      </c>
      <c r="Q133" s="371">
        <f t="shared" si="37"/>
        <v>0</v>
      </c>
      <c r="R133" s="371">
        <f t="shared" si="38"/>
        <v>0</v>
      </c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  <c r="AE133" s="371"/>
      <c r="AF133" s="371"/>
      <c r="AG133" s="371"/>
      <c r="AH133" s="371"/>
      <c r="AI133" s="371"/>
      <c r="AJ133" s="371"/>
      <c r="AK133" s="371"/>
      <c r="AL133" s="371"/>
      <c r="AM133" s="371"/>
      <c r="AN133" s="371"/>
      <c r="AO133" s="371"/>
      <c r="AP133" s="371"/>
      <c r="AQ133" s="371"/>
      <c r="AR133" s="371"/>
      <c r="AS133" s="371"/>
      <c r="AT133" s="371"/>
    </row>
    <row r="134" spans="2:46" ht="15" x14ac:dyDescent="0.25">
      <c r="B134" s="372" t="s">
        <v>669</v>
      </c>
      <c r="C134" s="372" t="str">
        <f>CONCATENATE('Budget-Output-Worksheet'!$G$8)</f>
        <v>FY26</v>
      </c>
      <c r="E134" s="371" t="s">
        <v>667</v>
      </c>
      <c r="F134" s="371"/>
      <c r="G134" s="371" t="s">
        <v>669</v>
      </c>
      <c r="H134" s="371" t="s">
        <v>669</v>
      </c>
      <c r="I134" s="371" t="s">
        <v>667</v>
      </c>
      <c r="J134" s="383">
        <f t="shared" si="31"/>
        <v>0</v>
      </c>
      <c r="K134" s="371">
        <v>0</v>
      </c>
      <c r="L134" s="371">
        <f t="shared" si="32"/>
        <v>0</v>
      </c>
      <c r="M134" s="371">
        <f t="shared" si="33"/>
        <v>0</v>
      </c>
      <c r="N134" s="371">
        <f t="shared" si="34"/>
        <v>0</v>
      </c>
      <c r="O134" s="371">
        <f t="shared" si="35"/>
        <v>0</v>
      </c>
      <c r="P134" s="371">
        <f t="shared" si="36"/>
        <v>0</v>
      </c>
      <c r="Q134" s="371">
        <f t="shared" si="37"/>
        <v>0</v>
      </c>
      <c r="R134" s="371">
        <f t="shared" si="38"/>
        <v>0</v>
      </c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371"/>
      <c r="AG134" s="371"/>
      <c r="AH134" s="371"/>
      <c r="AI134" s="371"/>
      <c r="AJ134" s="371"/>
      <c r="AK134" s="371"/>
      <c r="AL134" s="371"/>
      <c r="AM134" s="371"/>
      <c r="AN134" s="371"/>
      <c r="AO134" s="371"/>
      <c r="AP134" s="371"/>
      <c r="AQ134" s="371"/>
      <c r="AR134" s="371"/>
      <c r="AS134" s="371"/>
      <c r="AT134" s="371"/>
    </row>
    <row r="135" spans="2:46" ht="15" x14ac:dyDescent="0.25">
      <c r="B135" s="372" t="s">
        <v>669</v>
      </c>
      <c r="C135" s="372" t="str">
        <f>CONCATENATE('Budget-Output-Worksheet'!$G$8)</f>
        <v>FY26</v>
      </c>
      <c r="E135" s="371" t="s">
        <v>667</v>
      </c>
      <c r="F135" s="371"/>
      <c r="G135" s="371" t="s">
        <v>669</v>
      </c>
      <c r="H135" s="371" t="s">
        <v>669</v>
      </c>
      <c r="I135" s="371" t="s">
        <v>667</v>
      </c>
      <c r="J135" s="383">
        <f t="shared" si="31"/>
        <v>0</v>
      </c>
      <c r="K135" s="371">
        <v>0</v>
      </c>
      <c r="L135" s="371">
        <f t="shared" si="32"/>
        <v>0</v>
      </c>
      <c r="M135" s="371">
        <f t="shared" si="33"/>
        <v>0</v>
      </c>
      <c r="N135" s="371">
        <f t="shared" si="34"/>
        <v>0</v>
      </c>
      <c r="O135" s="371">
        <f t="shared" si="35"/>
        <v>0</v>
      </c>
      <c r="P135" s="371">
        <f t="shared" si="36"/>
        <v>0</v>
      </c>
      <c r="Q135" s="371">
        <f t="shared" si="37"/>
        <v>0</v>
      </c>
      <c r="R135" s="371">
        <f t="shared" si="38"/>
        <v>0</v>
      </c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  <c r="AC135" s="371"/>
      <c r="AD135" s="371"/>
      <c r="AE135" s="371"/>
      <c r="AF135" s="371"/>
      <c r="AG135" s="371"/>
      <c r="AH135" s="371"/>
      <c r="AI135" s="371"/>
      <c r="AJ135" s="371"/>
      <c r="AK135" s="371"/>
      <c r="AL135" s="371"/>
      <c r="AM135" s="371"/>
      <c r="AN135" s="371"/>
      <c r="AO135" s="371"/>
      <c r="AP135" s="371"/>
      <c r="AQ135" s="371"/>
      <c r="AR135" s="371"/>
      <c r="AS135" s="371"/>
      <c r="AT135" s="371"/>
    </row>
    <row r="136" spans="2:46" ht="15" x14ac:dyDescent="0.25">
      <c r="B136" s="372" t="s">
        <v>669</v>
      </c>
      <c r="C136" s="372" t="str">
        <f>CONCATENATE('Budget-Output-Worksheet'!$G$8)</f>
        <v>FY26</v>
      </c>
      <c r="E136" s="371" t="s">
        <v>667</v>
      </c>
      <c r="F136" s="371"/>
      <c r="G136" s="371" t="s">
        <v>669</v>
      </c>
      <c r="H136" s="371" t="s">
        <v>669</v>
      </c>
      <c r="I136" s="371" t="s">
        <v>667</v>
      </c>
      <c r="J136" s="383">
        <f t="shared" si="31"/>
        <v>0</v>
      </c>
      <c r="K136" s="371">
        <v>0</v>
      </c>
      <c r="L136" s="371">
        <f t="shared" si="32"/>
        <v>0</v>
      </c>
      <c r="M136" s="371">
        <f t="shared" si="33"/>
        <v>0</v>
      </c>
      <c r="N136" s="371">
        <f t="shared" si="34"/>
        <v>0</v>
      </c>
      <c r="O136" s="371">
        <f t="shared" si="35"/>
        <v>0</v>
      </c>
      <c r="P136" s="371">
        <f t="shared" si="36"/>
        <v>0</v>
      </c>
      <c r="Q136" s="371">
        <f t="shared" si="37"/>
        <v>0</v>
      </c>
      <c r="R136" s="371">
        <f t="shared" si="38"/>
        <v>0</v>
      </c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  <c r="AC136" s="371"/>
      <c r="AD136" s="371"/>
      <c r="AE136" s="371"/>
      <c r="AF136" s="371"/>
      <c r="AG136" s="371"/>
      <c r="AH136" s="371"/>
      <c r="AI136" s="371"/>
      <c r="AJ136" s="371"/>
      <c r="AK136" s="371"/>
      <c r="AL136" s="371"/>
      <c r="AM136" s="371"/>
      <c r="AN136" s="371"/>
      <c r="AO136" s="371"/>
      <c r="AP136" s="371"/>
      <c r="AQ136" s="371"/>
      <c r="AR136" s="371"/>
      <c r="AS136" s="371"/>
      <c r="AT136" s="371"/>
    </row>
    <row r="137" spans="2:46" ht="15" x14ac:dyDescent="0.25">
      <c r="B137" s="372" t="s">
        <v>669</v>
      </c>
      <c r="C137" s="372" t="str">
        <f>CONCATENATE('Budget-Output-Worksheet'!$G$8)</f>
        <v>FY26</v>
      </c>
      <c r="E137" s="371" t="s">
        <v>667</v>
      </c>
      <c r="F137" s="371"/>
      <c r="G137" s="371" t="s">
        <v>669</v>
      </c>
      <c r="H137" s="371" t="s">
        <v>669</v>
      </c>
      <c r="I137" s="371" t="s">
        <v>667</v>
      </c>
      <c r="J137" s="383">
        <f t="shared" si="31"/>
        <v>0</v>
      </c>
      <c r="K137" s="371">
        <v>0</v>
      </c>
      <c r="L137" s="371">
        <f t="shared" si="32"/>
        <v>0</v>
      </c>
      <c r="M137" s="371">
        <f t="shared" si="33"/>
        <v>0</v>
      </c>
      <c r="N137" s="371">
        <f t="shared" si="34"/>
        <v>0</v>
      </c>
      <c r="O137" s="371">
        <f t="shared" si="35"/>
        <v>0</v>
      </c>
      <c r="P137" s="371">
        <f t="shared" si="36"/>
        <v>0</v>
      </c>
      <c r="Q137" s="371">
        <f t="shared" si="37"/>
        <v>0</v>
      </c>
      <c r="R137" s="371">
        <f t="shared" si="38"/>
        <v>0</v>
      </c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371"/>
      <c r="AL137" s="371"/>
      <c r="AM137" s="371"/>
      <c r="AN137" s="371"/>
      <c r="AO137" s="371"/>
      <c r="AP137" s="371"/>
      <c r="AQ137" s="371"/>
      <c r="AR137" s="371"/>
      <c r="AS137" s="371"/>
      <c r="AT137" s="371"/>
    </row>
    <row r="138" spans="2:46" ht="15" x14ac:dyDescent="0.25">
      <c r="B138" s="372" t="s">
        <v>669</v>
      </c>
      <c r="C138" s="372" t="str">
        <f>CONCATENATE('Budget-Output-Worksheet'!$G$8)</f>
        <v>FY26</v>
      </c>
      <c r="E138" s="371" t="s">
        <v>667</v>
      </c>
      <c r="F138" s="371"/>
      <c r="G138" s="371" t="s">
        <v>669</v>
      </c>
      <c r="H138" s="371" t="s">
        <v>669</v>
      </c>
      <c r="I138" s="371" t="s">
        <v>667</v>
      </c>
      <c r="J138" s="383">
        <f t="shared" si="31"/>
        <v>0</v>
      </c>
      <c r="K138" s="371">
        <v>0</v>
      </c>
      <c r="L138" s="371">
        <f t="shared" si="32"/>
        <v>0</v>
      </c>
      <c r="M138" s="371">
        <f t="shared" si="33"/>
        <v>0</v>
      </c>
      <c r="N138" s="371">
        <f t="shared" si="34"/>
        <v>0</v>
      </c>
      <c r="O138" s="371">
        <f t="shared" si="35"/>
        <v>0</v>
      </c>
      <c r="P138" s="371">
        <f t="shared" si="36"/>
        <v>0</v>
      </c>
      <c r="Q138" s="371">
        <f t="shared" si="37"/>
        <v>0</v>
      </c>
      <c r="R138" s="371">
        <f t="shared" si="38"/>
        <v>0</v>
      </c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1"/>
      <c r="AG138" s="371"/>
      <c r="AH138" s="371"/>
      <c r="AI138" s="371"/>
      <c r="AJ138" s="371"/>
      <c r="AK138" s="371"/>
      <c r="AL138" s="371"/>
      <c r="AM138" s="371"/>
      <c r="AN138" s="371"/>
      <c r="AO138" s="371"/>
      <c r="AP138" s="371"/>
      <c r="AQ138" s="371"/>
      <c r="AR138" s="371"/>
      <c r="AS138" s="371"/>
      <c r="AT138" s="371"/>
    </row>
    <row r="139" spans="2:46" ht="15" x14ac:dyDescent="0.25">
      <c r="B139" s="372" t="s">
        <v>669</v>
      </c>
      <c r="C139" s="372" t="str">
        <f>CONCATENATE('Budget-Output-Worksheet'!$G$8)</f>
        <v>FY26</v>
      </c>
      <c r="E139" s="371" t="s">
        <v>667</v>
      </c>
      <c r="F139" s="371"/>
      <c r="G139" s="371" t="s">
        <v>669</v>
      </c>
      <c r="H139" s="371" t="s">
        <v>669</v>
      </c>
      <c r="I139" s="371" t="s">
        <v>667</v>
      </c>
      <c r="J139" s="383">
        <f t="shared" si="31"/>
        <v>0</v>
      </c>
      <c r="K139" s="371">
        <v>0</v>
      </c>
      <c r="L139" s="371">
        <f t="shared" si="32"/>
        <v>0</v>
      </c>
      <c r="M139" s="371">
        <f t="shared" si="33"/>
        <v>0</v>
      </c>
      <c r="N139" s="371">
        <f t="shared" si="34"/>
        <v>0</v>
      </c>
      <c r="O139" s="371">
        <f t="shared" si="35"/>
        <v>0</v>
      </c>
      <c r="P139" s="371">
        <f t="shared" si="36"/>
        <v>0</v>
      </c>
      <c r="Q139" s="371">
        <f t="shared" si="37"/>
        <v>0</v>
      </c>
      <c r="R139" s="371">
        <f t="shared" si="38"/>
        <v>0</v>
      </c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  <c r="AE139" s="371"/>
      <c r="AF139" s="371"/>
      <c r="AG139" s="371"/>
      <c r="AH139" s="371"/>
      <c r="AI139" s="371"/>
      <c r="AJ139" s="371"/>
      <c r="AK139" s="371"/>
      <c r="AL139" s="371"/>
      <c r="AM139" s="371"/>
      <c r="AN139" s="371"/>
      <c r="AO139" s="371"/>
      <c r="AP139" s="371"/>
      <c r="AQ139" s="371"/>
      <c r="AR139" s="371"/>
      <c r="AS139" s="371"/>
      <c r="AT139" s="371"/>
    </row>
    <row r="140" spans="2:46" ht="15" x14ac:dyDescent="0.25">
      <c r="B140" s="372" t="s">
        <v>669</v>
      </c>
      <c r="C140" s="372" t="str">
        <f>CONCATENATE('Budget-Output-Worksheet'!$G$8)</f>
        <v>FY26</v>
      </c>
      <c r="E140" s="371" t="s">
        <v>667</v>
      </c>
      <c r="F140" s="371"/>
      <c r="G140" s="371" t="s">
        <v>669</v>
      </c>
      <c r="H140" s="371" t="s">
        <v>669</v>
      </c>
      <c r="I140" s="371" t="s">
        <v>667</v>
      </c>
      <c r="J140" s="383">
        <f t="shared" si="31"/>
        <v>0</v>
      </c>
      <c r="K140" s="371">
        <v>0</v>
      </c>
      <c r="L140" s="371">
        <f t="shared" si="32"/>
        <v>0</v>
      </c>
      <c r="M140" s="371">
        <f t="shared" si="33"/>
        <v>0</v>
      </c>
      <c r="N140" s="371">
        <f t="shared" si="34"/>
        <v>0</v>
      </c>
      <c r="O140" s="371">
        <f t="shared" si="35"/>
        <v>0</v>
      </c>
      <c r="P140" s="371">
        <f t="shared" si="36"/>
        <v>0</v>
      </c>
      <c r="Q140" s="371">
        <f t="shared" si="37"/>
        <v>0</v>
      </c>
      <c r="R140" s="371">
        <f t="shared" si="38"/>
        <v>0</v>
      </c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  <c r="AG140" s="371"/>
      <c r="AH140" s="371"/>
      <c r="AI140" s="371"/>
      <c r="AJ140" s="371"/>
      <c r="AK140" s="371"/>
      <c r="AL140" s="371"/>
      <c r="AM140" s="371"/>
      <c r="AN140" s="371"/>
      <c r="AO140" s="371"/>
      <c r="AP140" s="371"/>
      <c r="AQ140" s="371"/>
      <c r="AR140" s="371"/>
      <c r="AS140" s="371"/>
      <c r="AT140" s="371"/>
    </row>
    <row r="141" spans="2:46" ht="15" x14ac:dyDescent="0.25">
      <c r="B141" s="372" t="s">
        <v>669</v>
      </c>
      <c r="C141" s="372" t="str">
        <f>CONCATENATE('Budget-Output-Worksheet'!$G$8)</f>
        <v>FY26</v>
      </c>
      <c r="E141" s="371" t="s">
        <v>667</v>
      </c>
      <c r="F141" s="371"/>
      <c r="G141" s="371" t="s">
        <v>669</v>
      </c>
      <c r="H141" s="371" t="s">
        <v>669</v>
      </c>
      <c r="I141" s="371" t="s">
        <v>667</v>
      </c>
      <c r="J141" s="383">
        <f t="shared" si="31"/>
        <v>0</v>
      </c>
      <c r="K141" s="371">
        <v>0</v>
      </c>
      <c r="L141" s="371">
        <f t="shared" si="32"/>
        <v>0</v>
      </c>
      <c r="M141" s="371">
        <f t="shared" si="33"/>
        <v>0</v>
      </c>
      <c r="N141" s="371">
        <f t="shared" si="34"/>
        <v>0</v>
      </c>
      <c r="O141" s="371">
        <f t="shared" si="35"/>
        <v>0</v>
      </c>
      <c r="P141" s="371">
        <f t="shared" si="36"/>
        <v>0</v>
      </c>
      <c r="Q141" s="371">
        <f t="shared" si="37"/>
        <v>0</v>
      </c>
      <c r="R141" s="371">
        <f t="shared" si="38"/>
        <v>0</v>
      </c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371"/>
      <c r="AF141" s="371"/>
      <c r="AG141" s="371"/>
      <c r="AH141" s="371"/>
      <c r="AI141" s="371"/>
      <c r="AJ141" s="371"/>
      <c r="AK141" s="371"/>
      <c r="AL141" s="371"/>
      <c r="AM141" s="371"/>
      <c r="AN141" s="371"/>
      <c r="AO141" s="371"/>
      <c r="AP141" s="371"/>
      <c r="AQ141" s="371"/>
      <c r="AR141" s="371"/>
      <c r="AS141" s="371"/>
      <c r="AT141" s="371"/>
    </row>
    <row r="142" spans="2:46" ht="15" x14ac:dyDescent="0.25">
      <c r="B142" s="372" t="s">
        <v>669</v>
      </c>
      <c r="C142" s="372" t="str">
        <f>CONCATENATE('Budget-Output-Worksheet'!$G$8)</f>
        <v>FY26</v>
      </c>
      <c r="E142" s="371" t="s">
        <v>667</v>
      </c>
      <c r="F142" s="371"/>
      <c r="G142" s="371" t="s">
        <v>669</v>
      </c>
      <c r="H142" s="371" t="s">
        <v>669</v>
      </c>
      <c r="I142" s="371" t="s">
        <v>667</v>
      </c>
      <c r="J142" s="383">
        <f t="shared" si="31"/>
        <v>0</v>
      </c>
      <c r="K142" s="371">
        <v>0</v>
      </c>
      <c r="L142" s="371">
        <f t="shared" si="32"/>
        <v>0</v>
      </c>
      <c r="M142" s="371">
        <f t="shared" si="33"/>
        <v>0</v>
      </c>
      <c r="N142" s="371">
        <f t="shared" si="34"/>
        <v>0</v>
      </c>
      <c r="O142" s="371">
        <f t="shared" si="35"/>
        <v>0</v>
      </c>
      <c r="P142" s="371">
        <f t="shared" si="36"/>
        <v>0</v>
      </c>
      <c r="Q142" s="371">
        <f t="shared" si="37"/>
        <v>0</v>
      </c>
      <c r="R142" s="371">
        <f t="shared" si="38"/>
        <v>0</v>
      </c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1"/>
      <c r="AI142" s="371"/>
      <c r="AJ142" s="371"/>
      <c r="AK142" s="371"/>
      <c r="AL142" s="371"/>
      <c r="AM142" s="371"/>
      <c r="AN142" s="371"/>
      <c r="AO142" s="371"/>
      <c r="AP142" s="371"/>
      <c r="AQ142" s="371"/>
      <c r="AR142" s="371"/>
      <c r="AS142" s="371"/>
      <c r="AT142" s="371"/>
    </row>
    <row r="143" spans="2:46" ht="15" x14ac:dyDescent="0.25">
      <c r="B143" s="372" t="s">
        <v>669</v>
      </c>
      <c r="C143" s="372" t="str">
        <f>CONCATENATE('Budget-Output-Worksheet'!$G$8)</f>
        <v>FY26</v>
      </c>
      <c r="E143" s="371" t="s">
        <v>667</v>
      </c>
      <c r="F143" s="371"/>
      <c r="G143" s="371" t="s">
        <v>669</v>
      </c>
      <c r="H143" s="371" t="s">
        <v>669</v>
      </c>
      <c r="I143" s="371" t="s">
        <v>667</v>
      </c>
      <c r="J143" s="383">
        <f t="shared" si="31"/>
        <v>0</v>
      </c>
      <c r="K143" s="371">
        <v>0</v>
      </c>
      <c r="L143" s="371">
        <f t="shared" si="32"/>
        <v>0</v>
      </c>
      <c r="M143" s="371">
        <f t="shared" si="33"/>
        <v>0</v>
      </c>
      <c r="N143" s="371">
        <f t="shared" si="34"/>
        <v>0</v>
      </c>
      <c r="O143" s="371">
        <f t="shared" si="35"/>
        <v>0</v>
      </c>
      <c r="P143" s="371">
        <f t="shared" si="36"/>
        <v>0</v>
      </c>
      <c r="Q143" s="371">
        <f t="shared" si="37"/>
        <v>0</v>
      </c>
      <c r="R143" s="371">
        <f t="shared" si="38"/>
        <v>0</v>
      </c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  <c r="AC143" s="371"/>
      <c r="AD143" s="371"/>
      <c r="AE143" s="371"/>
      <c r="AF143" s="371"/>
      <c r="AG143" s="371"/>
      <c r="AH143" s="371"/>
      <c r="AI143" s="371"/>
      <c r="AJ143" s="371"/>
      <c r="AK143" s="371"/>
      <c r="AL143" s="371"/>
      <c r="AM143" s="371"/>
      <c r="AN143" s="371"/>
      <c r="AO143" s="371"/>
      <c r="AP143" s="371"/>
      <c r="AQ143" s="371"/>
      <c r="AR143" s="371"/>
      <c r="AS143" s="371"/>
      <c r="AT143" s="371"/>
    </row>
    <row r="144" spans="2:46" ht="15" x14ac:dyDescent="0.25">
      <c r="B144" s="372" t="s">
        <v>669</v>
      </c>
      <c r="C144" s="372" t="str">
        <f>CONCATENATE('Budget-Output-Worksheet'!$G$8)</f>
        <v>FY26</v>
      </c>
      <c r="E144" s="371" t="s">
        <v>667</v>
      </c>
      <c r="F144" s="371"/>
      <c r="G144" s="371" t="s">
        <v>669</v>
      </c>
      <c r="H144" s="371" t="s">
        <v>669</v>
      </c>
      <c r="I144" s="371" t="s">
        <v>667</v>
      </c>
      <c r="J144" s="383">
        <f t="shared" si="31"/>
        <v>0</v>
      </c>
      <c r="K144" s="371">
        <v>0</v>
      </c>
      <c r="L144" s="371">
        <f t="shared" si="32"/>
        <v>0</v>
      </c>
      <c r="M144" s="371">
        <f t="shared" si="33"/>
        <v>0</v>
      </c>
      <c r="N144" s="371">
        <f t="shared" si="34"/>
        <v>0</v>
      </c>
      <c r="O144" s="371">
        <f t="shared" si="35"/>
        <v>0</v>
      </c>
      <c r="P144" s="371">
        <f t="shared" si="36"/>
        <v>0</v>
      </c>
      <c r="Q144" s="371">
        <f t="shared" si="37"/>
        <v>0</v>
      </c>
      <c r="R144" s="371">
        <f t="shared" si="38"/>
        <v>0</v>
      </c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1"/>
      <c r="AF144" s="371"/>
      <c r="AG144" s="371"/>
      <c r="AH144" s="371"/>
      <c r="AI144" s="371"/>
      <c r="AJ144" s="371"/>
      <c r="AK144" s="371"/>
      <c r="AL144" s="371"/>
      <c r="AM144" s="371"/>
      <c r="AN144" s="371"/>
      <c r="AO144" s="371"/>
      <c r="AP144" s="371"/>
      <c r="AQ144" s="371"/>
      <c r="AR144" s="371"/>
      <c r="AS144" s="371"/>
      <c r="AT144" s="371"/>
    </row>
    <row r="145" spans="2:46" ht="15" x14ac:dyDescent="0.25">
      <c r="B145" s="372" t="s">
        <v>669</v>
      </c>
      <c r="C145" s="372" t="str">
        <f>CONCATENATE('Budget-Output-Worksheet'!$G$8)</f>
        <v>FY26</v>
      </c>
      <c r="E145" s="371" t="s">
        <v>667</v>
      </c>
      <c r="F145" s="371"/>
      <c r="G145" s="371" t="s">
        <v>669</v>
      </c>
      <c r="H145" s="371" t="s">
        <v>669</v>
      </c>
      <c r="I145" s="371" t="s">
        <v>667</v>
      </c>
      <c r="J145" s="383">
        <f t="shared" si="31"/>
        <v>0</v>
      </c>
      <c r="K145" s="371">
        <v>0</v>
      </c>
      <c r="L145" s="371">
        <f t="shared" si="32"/>
        <v>0</v>
      </c>
      <c r="M145" s="371">
        <f t="shared" si="33"/>
        <v>0</v>
      </c>
      <c r="N145" s="371">
        <f t="shared" si="34"/>
        <v>0</v>
      </c>
      <c r="O145" s="371">
        <f t="shared" si="35"/>
        <v>0</v>
      </c>
      <c r="P145" s="371">
        <f t="shared" si="36"/>
        <v>0</v>
      </c>
      <c r="Q145" s="371">
        <f t="shared" si="37"/>
        <v>0</v>
      </c>
      <c r="R145" s="371">
        <f t="shared" si="38"/>
        <v>0</v>
      </c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71"/>
      <c r="AG145" s="371"/>
      <c r="AH145" s="371"/>
      <c r="AI145" s="371"/>
      <c r="AJ145" s="371"/>
      <c r="AK145" s="371"/>
      <c r="AL145" s="371"/>
      <c r="AM145" s="371"/>
      <c r="AN145" s="371"/>
      <c r="AO145" s="371"/>
      <c r="AP145" s="371"/>
      <c r="AQ145" s="371"/>
      <c r="AR145" s="371"/>
      <c r="AS145" s="371"/>
      <c r="AT145" s="371"/>
    </row>
    <row r="146" spans="2:46" ht="15" x14ac:dyDescent="0.25">
      <c r="B146" s="372" t="s">
        <v>669</v>
      </c>
      <c r="C146" s="372" t="str">
        <f>CONCATENATE('Budget-Output-Worksheet'!$G$8)</f>
        <v>FY26</v>
      </c>
      <c r="E146" s="371" t="s">
        <v>667</v>
      </c>
      <c r="F146" s="371"/>
      <c r="G146" s="371" t="s">
        <v>669</v>
      </c>
      <c r="H146" s="371" t="s">
        <v>669</v>
      </c>
      <c r="I146" s="371" t="s">
        <v>667</v>
      </c>
      <c r="J146" s="383">
        <f t="shared" si="31"/>
        <v>0</v>
      </c>
      <c r="K146" s="371">
        <v>0</v>
      </c>
      <c r="L146" s="371">
        <f t="shared" si="32"/>
        <v>0</v>
      </c>
      <c r="M146" s="371">
        <f t="shared" si="33"/>
        <v>0</v>
      </c>
      <c r="N146" s="371">
        <f t="shared" si="34"/>
        <v>0</v>
      </c>
      <c r="O146" s="371">
        <f t="shared" si="35"/>
        <v>0</v>
      </c>
      <c r="P146" s="371">
        <f t="shared" si="36"/>
        <v>0</v>
      </c>
      <c r="Q146" s="371">
        <f t="shared" si="37"/>
        <v>0</v>
      </c>
      <c r="R146" s="371">
        <f t="shared" si="38"/>
        <v>0</v>
      </c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  <c r="AG146" s="371"/>
      <c r="AH146" s="371"/>
      <c r="AI146" s="371"/>
      <c r="AJ146" s="371"/>
      <c r="AK146" s="371"/>
      <c r="AL146" s="371"/>
      <c r="AM146" s="371"/>
      <c r="AN146" s="371"/>
      <c r="AO146" s="371"/>
      <c r="AP146" s="371"/>
      <c r="AQ146" s="371"/>
      <c r="AR146" s="371"/>
      <c r="AS146" s="371"/>
      <c r="AT146" s="371"/>
    </row>
    <row r="147" spans="2:46" ht="15" x14ac:dyDescent="0.25">
      <c r="B147" s="372" t="s">
        <v>669</v>
      </c>
      <c r="C147" s="372" t="str">
        <f>CONCATENATE('Budget-Output-Worksheet'!$G$8)</f>
        <v>FY26</v>
      </c>
      <c r="E147" s="371" t="s">
        <v>667</v>
      </c>
      <c r="F147" s="371"/>
      <c r="G147" s="371" t="s">
        <v>669</v>
      </c>
      <c r="H147" s="371" t="s">
        <v>669</v>
      </c>
      <c r="I147" s="371" t="s">
        <v>667</v>
      </c>
      <c r="J147" s="383">
        <f t="shared" si="31"/>
        <v>0</v>
      </c>
      <c r="K147" s="371">
        <v>0</v>
      </c>
      <c r="L147" s="371">
        <f t="shared" si="32"/>
        <v>0</v>
      </c>
      <c r="M147" s="371">
        <f t="shared" si="33"/>
        <v>0</v>
      </c>
      <c r="N147" s="371">
        <f t="shared" si="34"/>
        <v>0</v>
      </c>
      <c r="O147" s="371">
        <f t="shared" si="35"/>
        <v>0</v>
      </c>
      <c r="P147" s="371">
        <f t="shared" si="36"/>
        <v>0</v>
      </c>
      <c r="Q147" s="371">
        <f t="shared" si="37"/>
        <v>0</v>
      </c>
      <c r="R147" s="371">
        <f t="shared" si="38"/>
        <v>0</v>
      </c>
      <c r="S147" s="371"/>
      <c r="T147" s="371"/>
      <c r="U147" s="371"/>
      <c r="V147" s="371"/>
      <c r="W147" s="371"/>
      <c r="X147" s="371"/>
      <c r="Y147" s="371"/>
      <c r="Z147" s="371"/>
      <c r="AA147" s="371"/>
      <c r="AB147" s="371"/>
      <c r="AC147" s="371"/>
      <c r="AD147" s="371"/>
      <c r="AE147" s="371"/>
      <c r="AF147" s="371"/>
      <c r="AG147" s="371"/>
      <c r="AH147" s="371"/>
      <c r="AI147" s="371"/>
      <c r="AJ147" s="371"/>
      <c r="AK147" s="371"/>
      <c r="AL147" s="371"/>
      <c r="AM147" s="371"/>
      <c r="AN147" s="371"/>
      <c r="AO147" s="371"/>
      <c r="AP147" s="371"/>
      <c r="AQ147" s="371"/>
      <c r="AR147" s="371"/>
      <c r="AS147" s="371"/>
      <c r="AT147" s="371"/>
    </row>
    <row r="148" spans="2:46" ht="15" x14ac:dyDescent="0.25">
      <c r="B148" s="372" t="s">
        <v>669</v>
      </c>
      <c r="C148" s="372" t="str">
        <f>CONCATENATE('Budget-Output-Worksheet'!$G$8)</f>
        <v>FY26</v>
      </c>
      <c r="E148" s="371" t="s">
        <v>667</v>
      </c>
      <c r="F148" s="371"/>
      <c r="G148" s="371" t="s">
        <v>669</v>
      </c>
      <c r="H148" s="371" t="s">
        <v>669</v>
      </c>
      <c r="I148" s="371" t="s">
        <v>667</v>
      </c>
      <c r="J148" s="383">
        <f t="shared" si="31"/>
        <v>0</v>
      </c>
      <c r="K148" s="371">
        <v>0</v>
      </c>
      <c r="L148" s="371">
        <f t="shared" si="32"/>
        <v>0</v>
      </c>
      <c r="M148" s="371">
        <f t="shared" si="33"/>
        <v>0</v>
      </c>
      <c r="N148" s="371">
        <f t="shared" si="34"/>
        <v>0</v>
      </c>
      <c r="O148" s="371">
        <f t="shared" si="35"/>
        <v>0</v>
      </c>
      <c r="P148" s="371">
        <f t="shared" si="36"/>
        <v>0</v>
      </c>
      <c r="Q148" s="371">
        <f t="shared" si="37"/>
        <v>0</v>
      </c>
      <c r="R148" s="371">
        <f t="shared" si="38"/>
        <v>0</v>
      </c>
      <c r="S148" s="371"/>
      <c r="T148" s="371"/>
      <c r="U148" s="371"/>
      <c r="V148" s="371"/>
      <c r="W148" s="371"/>
      <c r="X148" s="371"/>
      <c r="Y148" s="371"/>
      <c r="Z148" s="371"/>
      <c r="AA148" s="371"/>
      <c r="AB148" s="371"/>
      <c r="AC148" s="371"/>
      <c r="AD148" s="371"/>
      <c r="AE148" s="371"/>
      <c r="AF148" s="371"/>
      <c r="AG148" s="371"/>
      <c r="AH148" s="371"/>
      <c r="AI148" s="371"/>
      <c r="AJ148" s="371"/>
      <c r="AK148" s="371"/>
      <c r="AL148" s="371"/>
      <c r="AM148" s="371"/>
      <c r="AN148" s="371"/>
      <c r="AO148" s="371"/>
      <c r="AP148" s="371"/>
      <c r="AQ148" s="371"/>
      <c r="AR148" s="371"/>
      <c r="AS148" s="371"/>
      <c r="AT148" s="371"/>
    </row>
    <row r="149" spans="2:46" ht="15" x14ac:dyDescent="0.25">
      <c r="B149" s="372" t="s">
        <v>669</v>
      </c>
      <c r="C149" s="372" t="str">
        <f>CONCATENATE('Budget-Output-Worksheet'!$G$8)</f>
        <v>FY26</v>
      </c>
      <c r="E149" s="371" t="s">
        <v>667</v>
      </c>
      <c r="F149" s="371"/>
      <c r="G149" s="371" t="s">
        <v>669</v>
      </c>
      <c r="H149" s="371" t="s">
        <v>669</v>
      </c>
      <c r="I149" s="371" t="s">
        <v>667</v>
      </c>
      <c r="J149" s="383">
        <f t="shared" si="31"/>
        <v>0</v>
      </c>
      <c r="K149" s="371">
        <v>0</v>
      </c>
      <c r="L149" s="371">
        <f t="shared" si="32"/>
        <v>0</v>
      </c>
      <c r="M149" s="371">
        <f t="shared" si="33"/>
        <v>0</v>
      </c>
      <c r="N149" s="371">
        <f t="shared" si="34"/>
        <v>0</v>
      </c>
      <c r="O149" s="371">
        <f t="shared" si="35"/>
        <v>0</v>
      </c>
      <c r="P149" s="371">
        <f t="shared" si="36"/>
        <v>0</v>
      </c>
      <c r="Q149" s="371">
        <f t="shared" si="37"/>
        <v>0</v>
      </c>
      <c r="R149" s="371">
        <f t="shared" si="38"/>
        <v>0</v>
      </c>
      <c r="S149" s="371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71"/>
      <c r="AG149" s="371"/>
      <c r="AH149" s="371"/>
      <c r="AI149" s="371"/>
      <c r="AJ149" s="371"/>
      <c r="AK149" s="371"/>
      <c r="AL149" s="371"/>
      <c r="AM149" s="371"/>
      <c r="AN149" s="371"/>
      <c r="AO149" s="371"/>
      <c r="AP149" s="371"/>
      <c r="AQ149" s="371"/>
      <c r="AR149" s="371"/>
      <c r="AS149" s="371"/>
      <c r="AT149" s="371"/>
    </row>
    <row r="150" spans="2:46" ht="15" x14ac:dyDescent="0.25">
      <c r="B150" s="372" t="s">
        <v>669</v>
      </c>
      <c r="C150" s="372" t="str">
        <f>CONCATENATE('Budget-Output-Worksheet'!$G$8)</f>
        <v>FY26</v>
      </c>
      <c r="E150" s="371" t="s">
        <v>667</v>
      </c>
      <c r="F150" s="371"/>
      <c r="G150" s="371" t="s">
        <v>669</v>
      </c>
      <c r="H150" s="371" t="s">
        <v>669</v>
      </c>
      <c r="I150" s="371" t="s">
        <v>667</v>
      </c>
      <c r="J150" s="383">
        <f t="shared" si="31"/>
        <v>0</v>
      </c>
      <c r="K150" s="371">
        <v>0</v>
      </c>
      <c r="L150" s="371">
        <f t="shared" si="32"/>
        <v>0</v>
      </c>
      <c r="M150" s="371">
        <f t="shared" si="33"/>
        <v>0</v>
      </c>
      <c r="N150" s="371">
        <f t="shared" si="34"/>
        <v>0</v>
      </c>
      <c r="O150" s="371">
        <f t="shared" si="35"/>
        <v>0</v>
      </c>
      <c r="P150" s="371">
        <f t="shared" si="36"/>
        <v>0</v>
      </c>
      <c r="Q150" s="371">
        <f t="shared" si="37"/>
        <v>0</v>
      </c>
      <c r="R150" s="371">
        <f t="shared" si="38"/>
        <v>0</v>
      </c>
      <c r="S150" s="371"/>
      <c r="T150" s="371"/>
      <c r="U150" s="371"/>
      <c r="V150" s="371"/>
      <c r="W150" s="371"/>
      <c r="X150" s="371"/>
      <c r="Y150" s="371"/>
      <c r="Z150" s="371"/>
      <c r="AA150" s="371"/>
      <c r="AB150" s="371"/>
      <c r="AC150" s="371"/>
      <c r="AD150" s="371"/>
      <c r="AE150" s="371"/>
      <c r="AF150" s="371"/>
      <c r="AG150" s="371"/>
      <c r="AH150" s="371"/>
      <c r="AI150" s="371"/>
      <c r="AJ150" s="371"/>
      <c r="AK150" s="371"/>
      <c r="AL150" s="371"/>
      <c r="AM150" s="371"/>
      <c r="AN150" s="371"/>
      <c r="AO150" s="371"/>
      <c r="AP150" s="371"/>
      <c r="AQ150" s="371"/>
      <c r="AR150" s="371"/>
      <c r="AS150" s="371"/>
      <c r="AT150" s="371"/>
    </row>
    <row r="151" spans="2:46" ht="15" x14ac:dyDescent="0.25">
      <c r="B151" s="372" t="s">
        <v>669</v>
      </c>
      <c r="C151" s="372" t="str">
        <f>CONCATENATE('Budget-Output-Worksheet'!$G$8)</f>
        <v>FY26</v>
      </c>
      <c r="E151" s="371" t="s">
        <v>667</v>
      </c>
      <c r="F151" s="371"/>
      <c r="G151" s="371" t="s">
        <v>669</v>
      </c>
      <c r="H151" s="371" t="s">
        <v>669</v>
      </c>
      <c r="I151" s="371" t="s">
        <v>667</v>
      </c>
      <c r="J151" s="383">
        <f t="shared" si="31"/>
        <v>0</v>
      </c>
      <c r="K151" s="371">
        <v>0</v>
      </c>
      <c r="L151" s="371">
        <f t="shared" si="32"/>
        <v>0</v>
      </c>
      <c r="M151" s="371">
        <f t="shared" si="33"/>
        <v>0</v>
      </c>
      <c r="N151" s="371">
        <f t="shared" si="34"/>
        <v>0</v>
      </c>
      <c r="O151" s="371">
        <f t="shared" si="35"/>
        <v>0</v>
      </c>
      <c r="P151" s="371">
        <f t="shared" si="36"/>
        <v>0</v>
      </c>
      <c r="Q151" s="371">
        <f t="shared" si="37"/>
        <v>0</v>
      </c>
      <c r="R151" s="371">
        <f t="shared" si="38"/>
        <v>0</v>
      </c>
      <c r="S151" s="371"/>
      <c r="T151" s="371"/>
      <c r="U151" s="371"/>
      <c r="V151" s="371"/>
      <c r="W151" s="371"/>
      <c r="X151" s="371"/>
      <c r="Y151" s="371"/>
      <c r="Z151" s="371"/>
      <c r="AA151" s="371"/>
      <c r="AB151" s="371"/>
      <c r="AC151" s="371"/>
      <c r="AD151" s="371"/>
      <c r="AE151" s="371"/>
      <c r="AF151" s="371"/>
      <c r="AG151" s="371"/>
      <c r="AH151" s="371"/>
      <c r="AI151" s="371"/>
      <c r="AJ151" s="371"/>
      <c r="AK151" s="371"/>
      <c r="AL151" s="371"/>
      <c r="AM151" s="371"/>
      <c r="AN151" s="371"/>
      <c r="AO151" s="371"/>
      <c r="AP151" s="371"/>
      <c r="AQ151" s="371"/>
      <c r="AR151" s="371"/>
      <c r="AS151" s="371"/>
      <c r="AT151" s="371"/>
    </row>
    <row r="152" spans="2:46" ht="15" x14ac:dyDescent="0.25">
      <c r="B152" s="372" t="s">
        <v>669</v>
      </c>
      <c r="C152" s="372" t="str">
        <f>CONCATENATE('Budget-Output-Worksheet'!$G$8)</f>
        <v>FY26</v>
      </c>
      <c r="E152" s="371" t="s">
        <v>667</v>
      </c>
      <c r="F152" s="371"/>
      <c r="G152" s="371" t="s">
        <v>669</v>
      </c>
      <c r="H152" s="371" t="s">
        <v>669</v>
      </c>
      <c r="I152" s="371" t="s">
        <v>667</v>
      </c>
      <c r="J152" s="383">
        <f t="shared" si="31"/>
        <v>0</v>
      </c>
      <c r="K152" s="371">
        <v>0</v>
      </c>
      <c r="L152" s="371">
        <f t="shared" si="32"/>
        <v>0</v>
      </c>
      <c r="M152" s="371">
        <f t="shared" si="33"/>
        <v>0</v>
      </c>
      <c r="N152" s="371">
        <f t="shared" si="34"/>
        <v>0</v>
      </c>
      <c r="O152" s="371">
        <f t="shared" si="35"/>
        <v>0</v>
      </c>
      <c r="P152" s="371">
        <f t="shared" si="36"/>
        <v>0</v>
      </c>
      <c r="Q152" s="371">
        <f t="shared" si="37"/>
        <v>0</v>
      </c>
      <c r="R152" s="371">
        <f t="shared" si="38"/>
        <v>0</v>
      </c>
      <c r="S152" s="371"/>
      <c r="T152" s="371"/>
      <c r="U152" s="371"/>
      <c r="V152" s="371"/>
      <c r="W152" s="371"/>
      <c r="X152" s="371"/>
      <c r="Y152" s="371"/>
      <c r="Z152" s="371"/>
      <c r="AA152" s="371"/>
      <c r="AB152" s="371"/>
      <c r="AC152" s="371"/>
      <c r="AD152" s="371"/>
      <c r="AE152" s="371"/>
      <c r="AF152" s="371"/>
      <c r="AG152" s="371"/>
      <c r="AH152" s="371"/>
      <c r="AI152" s="371"/>
      <c r="AJ152" s="371"/>
      <c r="AK152" s="371"/>
      <c r="AL152" s="371"/>
      <c r="AM152" s="371"/>
      <c r="AN152" s="371"/>
      <c r="AO152" s="371"/>
      <c r="AP152" s="371"/>
      <c r="AQ152" s="371"/>
      <c r="AR152" s="371"/>
      <c r="AS152" s="371"/>
      <c r="AT152" s="371"/>
    </row>
    <row r="153" spans="2:46" ht="15" x14ac:dyDescent="0.25">
      <c r="B153" s="372" t="s">
        <v>669</v>
      </c>
      <c r="C153" s="372" t="str">
        <f>CONCATENATE('Budget-Output-Worksheet'!$G$8)</f>
        <v>FY26</v>
      </c>
      <c r="E153" s="371" t="s">
        <v>667</v>
      </c>
      <c r="F153" s="371"/>
      <c r="G153" s="371" t="s">
        <v>669</v>
      </c>
      <c r="H153" s="371" t="s">
        <v>669</v>
      </c>
      <c r="I153" s="371" t="s">
        <v>667</v>
      </c>
      <c r="J153" s="383">
        <f t="shared" si="31"/>
        <v>0</v>
      </c>
      <c r="K153" s="371">
        <v>0</v>
      </c>
      <c r="L153" s="371">
        <f t="shared" si="32"/>
        <v>0</v>
      </c>
      <c r="M153" s="371">
        <f t="shared" si="33"/>
        <v>0</v>
      </c>
      <c r="N153" s="371">
        <f t="shared" si="34"/>
        <v>0</v>
      </c>
      <c r="O153" s="371">
        <f t="shared" si="35"/>
        <v>0</v>
      </c>
      <c r="P153" s="371">
        <f t="shared" si="36"/>
        <v>0</v>
      </c>
      <c r="Q153" s="371">
        <f t="shared" si="37"/>
        <v>0</v>
      </c>
      <c r="R153" s="371">
        <f t="shared" si="38"/>
        <v>0</v>
      </c>
      <c r="S153" s="371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</row>
    <row r="154" spans="2:46" ht="15" x14ac:dyDescent="0.25">
      <c r="B154" s="372" t="s">
        <v>669</v>
      </c>
      <c r="C154" s="372" t="str">
        <f>CONCATENATE('Budget-Output-Worksheet'!$G$8)</f>
        <v>FY26</v>
      </c>
      <c r="E154" s="371" t="s">
        <v>667</v>
      </c>
      <c r="F154" s="371"/>
      <c r="G154" s="371" t="s">
        <v>669</v>
      </c>
      <c r="H154" s="371" t="s">
        <v>669</v>
      </c>
      <c r="I154" s="371" t="s">
        <v>667</v>
      </c>
      <c r="J154" s="383">
        <f t="shared" si="31"/>
        <v>0</v>
      </c>
      <c r="K154" s="371">
        <v>0</v>
      </c>
      <c r="L154" s="371">
        <f t="shared" si="32"/>
        <v>0</v>
      </c>
      <c r="M154" s="371">
        <f t="shared" si="33"/>
        <v>0</v>
      </c>
      <c r="N154" s="371">
        <f t="shared" si="34"/>
        <v>0</v>
      </c>
      <c r="O154" s="371">
        <f t="shared" si="35"/>
        <v>0</v>
      </c>
      <c r="P154" s="371">
        <f t="shared" si="36"/>
        <v>0</v>
      </c>
      <c r="Q154" s="371">
        <f t="shared" si="37"/>
        <v>0</v>
      </c>
      <c r="R154" s="371">
        <f t="shared" si="38"/>
        <v>0</v>
      </c>
      <c r="S154" s="371"/>
      <c r="T154" s="371"/>
      <c r="U154" s="371"/>
      <c r="V154" s="371"/>
      <c r="W154" s="371"/>
      <c r="X154" s="371"/>
      <c r="Y154" s="371"/>
      <c r="Z154" s="371"/>
      <c r="AA154" s="371"/>
      <c r="AB154" s="371"/>
      <c r="AC154" s="371"/>
      <c r="AD154" s="371"/>
      <c r="AE154" s="371"/>
      <c r="AF154" s="371"/>
      <c r="AG154" s="371"/>
      <c r="AH154" s="371"/>
      <c r="AI154" s="371"/>
      <c r="AJ154" s="371"/>
      <c r="AK154" s="371"/>
      <c r="AL154" s="371"/>
      <c r="AM154" s="371"/>
      <c r="AN154" s="371"/>
      <c r="AO154" s="371"/>
      <c r="AP154" s="371"/>
      <c r="AQ154" s="371"/>
      <c r="AR154" s="371"/>
      <c r="AS154" s="371"/>
      <c r="AT154" s="371"/>
    </row>
    <row r="155" spans="2:46" ht="15" x14ac:dyDescent="0.25">
      <c r="B155" s="372" t="s">
        <v>669</v>
      </c>
      <c r="C155" s="372" t="str">
        <f>CONCATENATE('Budget-Output-Worksheet'!$G$8)</f>
        <v>FY26</v>
      </c>
      <c r="E155" s="371" t="s">
        <v>667</v>
      </c>
      <c r="F155" s="371"/>
      <c r="G155" s="371" t="s">
        <v>669</v>
      </c>
      <c r="H155" s="371" t="s">
        <v>669</v>
      </c>
      <c r="I155" s="371" t="s">
        <v>667</v>
      </c>
      <c r="J155" s="383">
        <f t="shared" si="31"/>
        <v>0</v>
      </c>
      <c r="K155" s="371">
        <v>0</v>
      </c>
      <c r="L155" s="371">
        <f t="shared" si="32"/>
        <v>0</v>
      </c>
      <c r="M155" s="371">
        <f t="shared" si="33"/>
        <v>0</v>
      </c>
      <c r="N155" s="371">
        <f t="shared" si="34"/>
        <v>0</v>
      </c>
      <c r="O155" s="371">
        <f t="shared" si="35"/>
        <v>0</v>
      </c>
      <c r="P155" s="371">
        <f t="shared" si="36"/>
        <v>0</v>
      </c>
      <c r="Q155" s="371">
        <f t="shared" si="37"/>
        <v>0</v>
      </c>
      <c r="R155" s="371">
        <f t="shared" si="38"/>
        <v>0</v>
      </c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71"/>
      <c r="AK155" s="371"/>
      <c r="AL155" s="371"/>
      <c r="AM155" s="371"/>
      <c r="AN155" s="371"/>
      <c r="AO155" s="371"/>
      <c r="AP155" s="371"/>
      <c r="AQ155" s="371"/>
      <c r="AR155" s="371"/>
      <c r="AS155" s="371"/>
      <c r="AT155" s="371"/>
    </row>
    <row r="156" spans="2:46" ht="15" x14ac:dyDescent="0.25">
      <c r="B156" s="372" t="s">
        <v>669</v>
      </c>
      <c r="C156" s="372" t="str">
        <f>CONCATENATE('Budget-Output-Worksheet'!$G$8)</f>
        <v>FY26</v>
      </c>
      <c r="E156" s="371" t="s">
        <v>667</v>
      </c>
      <c r="F156" s="371"/>
      <c r="G156" s="371" t="s">
        <v>669</v>
      </c>
      <c r="H156" s="371" t="s">
        <v>669</v>
      </c>
      <c r="I156" s="371" t="s">
        <v>667</v>
      </c>
      <c r="J156" s="383">
        <f t="shared" si="31"/>
        <v>0</v>
      </c>
      <c r="K156" s="371">
        <v>0</v>
      </c>
      <c r="L156" s="371">
        <f t="shared" si="32"/>
        <v>0</v>
      </c>
      <c r="M156" s="371">
        <f t="shared" si="33"/>
        <v>0</v>
      </c>
      <c r="N156" s="371">
        <f t="shared" si="34"/>
        <v>0</v>
      </c>
      <c r="O156" s="371">
        <f t="shared" si="35"/>
        <v>0</v>
      </c>
      <c r="P156" s="371">
        <f t="shared" si="36"/>
        <v>0</v>
      </c>
      <c r="Q156" s="371">
        <f t="shared" si="37"/>
        <v>0</v>
      </c>
      <c r="R156" s="371">
        <f t="shared" si="38"/>
        <v>0</v>
      </c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371"/>
      <c r="AK156" s="371"/>
      <c r="AL156" s="371"/>
      <c r="AM156" s="371"/>
      <c r="AN156" s="371"/>
      <c r="AO156" s="371"/>
      <c r="AP156" s="371"/>
      <c r="AQ156" s="371"/>
      <c r="AR156" s="371"/>
      <c r="AS156" s="371"/>
      <c r="AT156" s="371"/>
    </row>
    <row r="157" spans="2:46" ht="15" x14ac:dyDescent="0.25">
      <c r="B157" s="372" t="s">
        <v>669</v>
      </c>
      <c r="C157" s="372" t="str">
        <f>CONCATENATE('Budget-Output-Worksheet'!$G$8)</f>
        <v>FY26</v>
      </c>
      <c r="E157" s="371" t="s">
        <v>667</v>
      </c>
      <c r="F157" s="371"/>
      <c r="G157" s="371" t="s">
        <v>669</v>
      </c>
      <c r="H157" s="371" t="s">
        <v>669</v>
      </c>
      <c r="I157" s="371" t="s">
        <v>667</v>
      </c>
      <c r="J157" s="383">
        <f t="shared" si="31"/>
        <v>0</v>
      </c>
      <c r="K157" s="371">
        <v>0</v>
      </c>
      <c r="L157" s="371">
        <f t="shared" si="32"/>
        <v>0</v>
      </c>
      <c r="M157" s="371">
        <f t="shared" si="33"/>
        <v>0</v>
      </c>
      <c r="N157" s="371">
        <f t="shared" si="34"/>
        <v>0</v>
      </c>
      <c r="O157" s="371">
        <f t="shared" si="35"/>
        <v>0</v>
      </c>
      <c r="P157" s="371">
        <f t="shared" si="36"/>
        <v>0</v>
      </c>
      <c r="Q157" s="371">
        <f t="shared" si="37"/>
        <v>0</v>
      </c>
      <c r="R157" s="371">
        <f t="shared" si="38"/>
        <v>0</v>
      </c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371"/>
      <c r="AK157" s="371"/>
      <c r="AL157" s="371"/>
      <c r="AM157" s="371"/>
      <c r="AN157" s="371"/>
      <c r="AO157" s="371"/>
      <c r="AP157" s="371"/>
      <c r="AQ157" s="371"/>
      <c r="AR157" s="371"/>
      <c r="AS157" s="371"/>
      <c r="AT157" s="371"/>
    </row>
    <row r="158" spans="2:46" ht="15" x14ac:dyDescent="0.25">
      <c r="B158" s="372" t="s">
        <v>669</v>
      </c>
      <c r="C158" s="372" t="str">
        <f>CONCATENATE('Budget-Output-Worksheet'!$G$8)</f>
        <v>FY26</v>
      </c>
      <c r="E158" s="371" t="s">
        <v>667</v>
      </c>
      <c r="F158" s="371"/>
      <c r="G158" s="371" t="s">
        <v>669</v>
      </c>
      <c r="H158" s="371" t="s">
        <v>669</v>
      </c>
      <c r="I158" s="371" t="s">
        <v>667</v>
      </c>
      <c r="J158" s="383">
        <f t="shared" si="31"/>
        <v>0</v>
      </c>
      <c r="K158" s="371">
        <v>0</v>
      </c>
      <c r="L158" s="371">
        <f t="shared" si="32"/>
        <v>0</v>
      </c>
      <c r="M158" s="371">
        <f t="shared" si="33"/>
        <v>0</v>
      </c>
      <c r="N158" s="371">
        <f t="shared" si="34"/>
        <v>0</v>
      </c>
      <c r="O158" s="371">
        <f t="shared" si="35"/>
        <v>0</v>
      </c>
      <c r="P158" s="371">
        <f t="shared" si="36"/>
        <v>0</v>
      </c>
      <c r="Q158" s="371">
        <f t="shared" si="37"/>
        <v>0</v>
      </c>
      <c r="R158" s="371">
        <f t="shared" si="38"/>
        <v>0</v>
      </c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1"/>
      <c r="AJ158" s="371"/>
      <c r="AK158" s="371"/>
      <c r="AL158" s="371"/>
      <c r="AM158" s="371"/>
      <c r="AN158" s="371"/>
      <c r="AO158" s="371"/>
      <c r="AP158" s="371"/>
      <c r="AQ158" s="371"/>
      <c r="AR158" s="371"/>
      <c r="AS158" s="371"/>
      <c r="AT158" s="371"/>
    </row>
    <row r="159" spans="2:46" ht="15" x14ac:dyDescent="0.25">
      <c r="B159" s="372" t="s">
        <v>669</v>
      </c>
      <c r="C159" s="372" t="str">
        <f>CONCATENATE('Budget-Output-Worksheet'!$G$8)</f>
        <v>FY26</v>
      </c>
      <c r="E159" s="371" t="s">
        <v>667</v>
      </c>
      <c r="F159" s="371"/>
      <c r="G159" s="371" t="s">
        <v>669</v>
      </c>
      <c r="H159" s="371" t="s">
        <v>669</v>
      </c>
      <c r="I159" s="371" t="s">
        <v>667</v>
      </c>
      <c r="J159" s="383">
        <f t="shared" si="31"/>
        <v>0</v>
      </c>
      <c r="K159" s="371">
        <v>0</v>
      </c>
      <c r="L159" s="371">
        <f t="shared" si="32"/>
        <v>0</v>
      </c>
      <c r="M159" s="371">
        <f t="shared" si="33"/>
        <v>0</v>
      </c>
      <c r="N159" s="371">
        <f t="shared" si="34"/>
        <v>0</v>
      </c>
      <c r="O159" s="371">
        <f t="shared" si="35"/>
        <v>0</v>
      </c>
      <c r="P159" s="371">
        <f t="shared" si="36"/>
        <v>0</v>
      </c>
      <c r="Q159" s="371">
        <f t="shared" si="37"/>
        <v>0</v>
      </c>
      <c r="R159" s="371">
        <f t="shared" si="38"/>
        <v>0</v>
      </c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  <c r="AE159" s="371"/>
      <c r="AF159" s="371"/>
      <c r="AG159" s="371"/>
      <c r="AH159" s="371"/>
      <c r="AI159" s="371"/>
      <c r="AJ159" s="371"/>
      <c r="AK159" s="371"/>
      <c r="AL159" s="371"/>
      <c r="AM159" s="371"/>
      <c r="AN159" s="371"/>
      <c r="AO159" s="371"/>
      <c r="AP159" s="371"/>
      <c r="AQ159" s="371"/>
      <c r="AR159" s="371"/>
      <c r="AS159" s="371"/>
      <c r="AT159" s="371"/>
    </row>
    <row r="160" spans="2:46" ht="15" x14ac:dyDescent="0.25">
      <c r="B160" s="372" t="s">
        <v>669</v>
      </c>
      <c r="C160" s="372" t="str">
        <f>CONCATENATE('Budget-Output-Worksheet'!$G$8)</f>
        <v>FY26</v>
      </c>
      <c r="E160" s="371" t="s">
        <v>667</v>
      </c>
      <c r="F160" s="371"/>
      <c r="G160" s="371" t="s">
        <v>669</v>
      </c>
      <c r="H160" s="371" t="s">
        <v>669</v>
      </c>
      <c r="I160" s="371" t="s">
        <v>667</v>
      </c>
      <c r="J160" s="383">
        <f t="shared" si="31"/>
        <v>0</v>
      </c>
      <c r="K160" s="371">
        <v>0</v>
      </c>
      <c r="L160" s="371">
        <f t="shared" si="32"/>
        <v>0</v>
      </c>
      <c r="M160" s="371">
        <f t="shared" si="33"/>
        <v>0</v>
      </c>
      <c r="N160" s="371">
        <f t="shared" si="34"/>
        <v>0</v>
      </c>
      <c r="O160" s="371">
        <f t="shared" si="35"/>
        <v>0</v>
      </c>
      <c r="P160" s="371">
        <f t="shared" si="36"/>
        <v>0</v>
      </c>
      <c r="Q160" s="371">
        <f t="shared" si="37"/>
        <v>0</v>
      </c>
      <c r="R160" s="371">
        <f t="shared" si="38"/>
        <v>0</v>
      </c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  <c r="AC160" s="371"/>
      <c r="AD160" s="371"/>
      <c r="AE160" s="371"/>
      <c r="AF160" s="371"/>
      <c r="AG160" s="371"/>
      <c r="AH160" s="371"/>
      <c r="AI160" s="371"/>
      <c r="AJ160" s="371"/>
      <c r="AK160" s="371"/>
      <c r="AL160" s="371"/>
      <c r="AM160" s="371"/>
      <c r="AN160" s="371"/>
      <c r="AO160" s="371"/>
      <c r="AP160" s="371"/>
      <c r="AQ160" s="371"/>
      <c r="AR160" s="371"/>
      <c r="AS160" s="371"/>
      <c r="AT160" s="371"/>
    </row>
    <row r="161" spans="2:46" ht="15" x14ac:dyDescent="0.25">
      <c r="B161" s="372" t="s">
        <v>669</v>
      </c>
      <c r="C161" s="372" t="str">
        <f>CONCATENATE('Budget-Output-Worksheet'!$G$8)</f>
        <v>FY26</v>
      </c>
      <c r="E161" s="371" t="s">
        <v>667</v>
      </c>
      <c r="F161" s="371"/>
      <c r="G161" s="371" t="s">
        <v>669</v>
      </c>
      <c r="H161" s="371" t="s">
        <v>669</v>
      </c>
      <c r="I161" s="371" t="s">
        <v>667</v>
      </c>
      <c r="J161" s="383">
        <f t="shared" si="31"/>
        <v>0</v>
      </c>
      <c r="K161" s="371">
        <v>0</v>
      </c>
      <c r="L161" s="371">
        <f t="shared" si="32"/>
        <v>0</v>
      </c>
      <c r="M161" s="371">
        <f t="shared" si="33"/>
        <v>0</v>
      </c>
      <c r="N161" s="371">
        <f t="shared" si="34"/>
        <v>0</v>
      </c>
      <c r="O161" s="371">
        <f t="shared" si="35"/>
        <v>0</v>
      </c>
      <c r="P161" s="371">
        <f t="shared" si="36"/>
        <v>0</v>
      </c>
      <c r="Q161" s="371">
        <f t="shared" si="37"/>
        <v>0</v>
      </c>
      <c r="R161" s="371">
        <f t="shared" si="38"/>
        <v>0</v>
      </c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  <c r="AC161" s="371"/>
      <c r="AD161" s="371"/>
      <c r="AE161" s="371"/>
      <c r="AF161" s="371"/>
      <c r="AG161" s="371"/>
      <c r="AH161" s="371"/>
      <c r="AI161" s="371"/>
      <c r="AJ161" s="371"/>
      <c r="AK161" s="371"/>
      <c r="AL161" s="371"/>
      <c r="AM161" s="371"/>
      <c r="AN161" s="371"/>
      <c r="AO161" s="371"/>
      <c r="AP161" s="371"/>
      <c r="AQ161" s="371"/>
      <c r="AR161" s="371"/>
      <c r="AS161" s="371"/>
      <c r="AT161" s="371"/>
    </row>
    <row r="162" spans="2:46" ht="15" x14ac:dyDescent="0.25">
      <c r="B162" s="372" t="s">
        <v>669</v>
      </c>
      <c r="C162" s="372" t="str">
        <f>CONCATENATE('Budget-Output-Worksheet'!$G$8)</f>
        <v>FY26</v>
      </c>
      <c r="E162" s="371" t="s">
        <v>667</v>
      </c>
      <c r="F162" s="371"/>
      <c r="G162" s="371" t="s">
        <v>669</v>
      </c>
      <c r="H162" s="371" t="s">
        <v>669</v>
      </c>
      <c r="I162" s="371" t="s">
        <v>667</v>
      </c>
      <c r="J162" s="383">
        <f t="shared" si="31"/>
        <v>0</v>
      </c>
      <c r="K162" s="371">
        <v>0</v>
      </c>
      <c r="L162" s="371">
        <f t="shared" si="32"/>
        <v>0</v>
      </c>
      <c r="M162" s="371">
        <f t="shared" si="33"/>
        <v>0</v>
      </c>
      <c r="N162" s="371">
        <f t="shared" si="34"/>
        <v>0</v>
      </c>
      <c r="O162" s="371">
        <f t="shared" si="35"/>
        <v>0</v>
      </c>
      <c r="P162" s="371">
        <f t="shared" si="36"/>
        <v>0</v>
      </c>
      <c r="Q162" s="371">
        <f t="shared" si="37"/>
        <v>0</v>
      </c>
      <c r="R162" s="371">
        <f t="shared" si="38"/>
        <v>0</v>
      </c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  <c r="AE162" s="371"/>
      <c r="AF162" s="371"/>
      <c r="AG162" s="371"/>
      <c r="AH162" s="371"/>
      <c r="AI162" s="371"/>
      <c r="AJ162" s="371"/>
      <c r="AK162" s="371"/>
      <c r="AL162" s="371"/>
      <c r="AM162" s="371"/>
      <c r="AN162" s="371"/>
      <c r="AO162" s="371"/>
      <c r="AP162" s="371"/>
      <c r="AQ162" s="371"/>
      <c r="AR162" s="371"/>
      <c r="AS162" s="371"/>
      <c r="AT162" s="371"/>
    </row>
    <row r="163" spans="2:46" ht="15" x14ac:dyDescent="0.25">
      <c r="B163" s="372" t="s">
        <v>669</v>
      </c>
      <c r="C163" s="372" t="str">
        <f>CONCATENATE('Budget-Output-Worksheet'!$G$8)</f>
        <v>FY26</v>
      </c>
      <c r="E163" s="371" t="s">
        <v>667</v>
      </c>
      <c r="F163" s="371"/>
      <c r="G163" s="371" t="s">
        <v>669</v>
      </c>
      <c r="H163" s="371" t="s">
        <v>669</v>
      </c>
      <c r="I163" s="371" t="s">
        <v>667</v>
      </c>
      <c r="J163" s="383">
        <f t="shared" si="31"/>
        <v>0</v>
      </c>
      <c r="K163" s="371">
        <v>0</v>
      </c>
      <c r="L163" s="371">
        <f t="shared" si="32"/>
        <v>0</v>
      </c>
      <c r="M163" s="371">
        <f t="shared" si="33"/>
        <v>0</v>
      </c>
      <c r="N163" s="371">
        <f t="shared" si="34"/>
        <v>0</v>
      </c>
      <c r="O163" s="371">
        <f t="shared" si="35"/>
        <v>0</v>
      </c>
      <c r="P163" s="371">
        <f t="shared" si="36"/>
        <v>0</v>
      </c>
      <c r="Q163" s="371">
        <f t="shared" si="37"/>
        <v>0</v>
      </c>
      <c r="R163" s="371">
        <f t="shared" si="38"/>
        <v>0</v>
      </c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1"/>
      <c r="AJ163" s="371"/>
      <c r="AK163" s="371"/>
      <c r="AL163" s="371"/>
      <c r="AM163" s="371"/>
      <c r="AN163" s="371"/>
      <c r="AO163" s="371"/>
      <c r="AP163" s="371"/>
      <c r="AQ163" s="371"/>
      <c r="AR163" s="371"/>
      <c r="AS163" s="371"/>
      <c r="AT163" s="371"/>
    </row>
    <row r="164" spans="2:46" ht="15" x14ac:dyDescent="0.25">
      <c r="B164" s="372" t="s">
        <v>669</v>
      </c>
      <c r="C164" s="372" t="str">
        <f>CONCATENATE('Budget-Output-Worksheet'!$G$8)</f>
        <v>FY26</v>
      </c>
      <c r="E164" s="371" t="s">
        <v>667</v>
      </c>
      <c r="F164" s="371"/>
      <c r="G164" s="371" t="s">
        <v>669</v>
      </c>
      <c r="H164" s="371" t="s">
        <v>669</v>
      </c>
      <c r="I164" s="371" t="s">
        <v>667</v>
      </c>
      <c r="J164" s="383">
        <f t="shared" si="31"/>
        <v>0</v>
      </c>
      <c r="K164" s="371">
        <v>0</v>
      </c>
      <c r="L164" s="371">
        <f t="shared" si="32"/>
        <v>0</v>
      </c>
      <c r="M164" s="371">
        <f t="shared" si="33"/>
        <v>0</v>
      </c>
      <c r="N164" s="371">
        <f t="shared" si="34"/>
        <v>0</v>
      </c>
      <c r="O164" s="371">
        <f t="shared" si="35"/>
        <v>0</v>
      </c>
      <c r="P164" s="371">
        <f t="shared" si="36"/>
        <v>0</v>
      </c>
      <c r="Q164" s="371">
        <f t="shared" si="37"/>
        <v>0</v>
      </c>
      <c r="R164" s="371">
        <f t="shared" si="38"/>
        <v>0</v>
      </c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  <c r="AE164" s="371"/>
      <c r="AF164" s="371"/>
      <c r="AG164" s="371"/>
      <c r="AH164" s="371"/>
      <c r="AI164" s="371"/>
      <c r="AJ164" s="371"/>
      <c r="AK164" s="371"/>
      <c r="AL164" s="371"/>
      <c r="AM164" s="371"/>
      <c r="AN164" s="371"/>
      <c r="AO164" s="371"/>
      <c r="AP164" s="371"/>
      <c r="AQ164" s="371"/>
      <c r="AR164" s="371"/>
      <c r="AS164" s="371"/>
      <c r="AT164" s="371"/>
    </row>
    <row r="165" spans="2:46" ht="15" x14ac:dyDescent="0.25">
      <c r="B165" s="372" t="s">
        <v>669</v>
      </c>
      <c r="C165" s="372" t="str">
        <f>CONCATENATE('Budget-Output-Worksheet'!$G$8)</f>
        <v>FY26</v>
      </c>
      <c r="E165" s="371" t="s">
        <v>667</v>
      </c>
      <c r="F165" s="371"/>
      <c r="G165" s="371" t="s">
        <v>669</v>
      </c>
      <c r="H165" s="371" t="s">
        <v>669</v>
      </c>
      <c r="I165" s="371" t="s">
        <v>667</v>
      </c>
      <c r="J165" s="383">
        <f t="shared" si="31"/>
        <v>0</v>
      </c>
      <c r="K165" s="371">
        <v>0</v>
      </c>
      <c r="L165" s="371">
        <f t="shared" si="32"/>
        <v>0</v>
      </c>
      <c r="M165" s="371">
        <f t="shared" si="33"/>
        <v>0</v>
      </c>
      <c r="N165" s="371">
        <f t="shared" si="34"/>
        <v>0</v>
      </c>
      <c r="O165" s="371">
        <f t="shared" si="35"/>
        <v>0</v>
      </c>
      <c r="P165" s="371">
        <f t="shared" si="36"/>
        <v>0</v>
      </c>
      <c r="Q165" s="371">
        <f t="shared" si="37"/>
        <v>0</v>
      </c>
      <c r="R165" s="371">
        <f t="shared" si="38"/>
        <v>0</v>
      </c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  <c r="AC165" s="371"/>
      <c r="AD165" s="371"/>
      <c r="AE165" s="371"/>
      <c r="AF165" s="371"/>
      <c r="AG165" s="371"/>
      <c r="AH165" s="371"/>
      <c r="AI165" s="371"/>
      <c r="AJ165" s="371"/>
      <c r="AK165" s="371"/>
      <c r="AL165" s="371"/>
      <c r="AM165" s="371"/>
      <c r="AN165" s="371"/>
      <c r="AO165" s="371"/>
      <c r="AP165" s="371"/>
      <c r="AQ165" s="371"/>
      <c r="AR165" s="371"/>
      <c r="AS165" s="371"/>
      <c r="AT165" s="371"/>
    </row>
    <row r="166" spans="2:46" ht="15" x14ac:dyDescent="0.25">
      <c r="B166" s="372" t="s">
        <v>669</v>
      </c>
      <c r="C166" s="372" t="str">
        <f>CONCATENATE('Budget-Output-Worksheet'!$G$8)</f>
        <v>FY26</v>
      </c>
      <c r="E166" s="371" t="s">
        <v>667</v>
      </c>
      <c r="F166" s="371"/>
      <c r="G166" s="371" t="s">
        <v>669</v>
      </c>
      <c r="H166" s="371" t="s">
        <v>669</v>
      </c>
      <c r="I166" s="371" t="s">
        <v>667</v>
      </c>
      <c r="J166" s="383">
        <f t="shared" si="31"/>
        <v>0</v>
      </c>
      <c r="K166" s="371">
        <v>0</v>
      </c>
      <c r="L166" s="371">
        <f t="shared" si="32"/>
        <v>0</v>
      </c>
      <c r="M166" s="371">
        <f t="shared" si="33"/>
        <v>0</v>
      </c>
      <c r="N166" s="371">
        <f t="shared" si="34"/>
        <v>0</v>
      </c>
      <c r="O166" s="371">
        <f t="shared" si="35"/>
        <v>0</v>
      </c>
      <c r="P166" s="371">
        <f t="shared" si="36"/>
        <v>0</v>
      </c>
      <c r="Q166" s="371">
        <f t="shared" si="37"/>
        <v>0</v>
      </c>
      <c r="R166" s="371">
        <f t="shared" si="38"/>
        <v>0</v>
      </c>
      <c r="S166" s="371"/>
      <c r="T166" s="371"/>
      <c r="U166" s="371"/>
      <c r="V166" s="371"/>
      <c r="W166" s="371"/>
      <c r="X166" s="371"/>
      <c r="Y166" s="371"/>
      <c r="Z166" s="371"/>
      <c r="AA166" s="371"/>
      <c r="AB166" s="371"/>
      <c r="AC166" s="371"/>
      <c r="AD166" s="371"/>
      <c r="AE166" s="371"/>
      <c r="AF166" s="371"/>
      <c r="AG166" s="371"/>
      <c r="AH166" s="371"/>
      <c r="AI166" s="371"/>
      <c r="AJ166" s="371"/>
      <c r="AK166" s="371"/>
      <c r="AL166" s="371"/>
      <c r="AM166" s="371"/>
      <c r="AN166" s="371"/>
      <c r="AO166" s="371"/>
      <c r="AP166" s="371"/>
      <c r="AQ166" s="371"/>
      <c r="AR166" s="371"/>
      <c r="AS166" s="371"/>
      <c r="AT166" s="371"/>
    </row>
    <row r="167" spans="2:46" ht="15" x14ac:dyDescent="0.25">
      <c r="B167" s="372" t="s">
        <v>669</v>
      </c>
      <c r="C167" s="372" t="str">
        <f>CONCATENATE('Budget-Output-Worksheet'!$G$8)</f>
        <v>FY26</v>
      </c>
      <c r="E167" s="371" t="s">
        <v>667</v>
      </c>
      <c r="F167" s="371"/>
      <c r="G167" s="371" t="s">
        <v>669</v>
      </c>
      <c r="H167" s="371" t="s">
        <v>669</v>
      </c>
      <c r="I167" s="371" t="s">
        <v>667</v>
      </c>
      <c r="J167" s="383">
        <f t="shared" si="31"/>
        <v>0</v>
      </c>
      <c r="K167" s="371">
        <v>0</v>
      </c>
      <c r="L167" s="371">
        <f t="shared" si="32"/>
        <v>0</v>
      </c>
      <c r="M167" s="371">
        <f t="shared" si="33"/>
        <v>0</v>
      </c>
      <c r="N167" s="371">
        <f t="shared" si="34"/>
        <v>0</v>
      </c>
      <c r="O167" s="371">
        <f t="shared" si="35"/>
        <v>0</v>
      </c>
      <c r="P167" s="371">
        <f t="shared" si="36"/>
        <v>0</v>
      </c>
      <c r="Q167" s="371">
        <f t="shared" si="37"/>
        <v>0</v>
      </c>
      <c r="R167" s="371">
        <f t="shared" si="38"/>
        <v>0</v>
      </c>
      <c r="S167" s="371"/>
      <c r="T167" s="371"/>
      <c r="U167" s="371"/>
      <c r="V167" s="371"/>
      <c r="W167" s="371"/>
      <c r="X167" s="371"/>
      <c r="Y167" s="371"/>
      <c r="Z167" s="371"/>
      <c r="AA167" s="371"/>
      <c r="AB167" s="371"/>
      <c r="AC167" s="371"/>
      <c r="AD167" s="371"/>
      <c r="AE167" s="371"/>
      <c r="AF167" s="371"/>
      <c r="AG167" s="371"/>
      <c r="AH167" s="371"/>
      <c r="AI167" s="371"/>
      <c r="AJ167" s="371"/>
      <c r="AK167" s="371"/>
      <c r="AL167" s="371"/>
      <c r="AM167" s="371"/>
      <c r="AN167" s="371"/>
      <c r="AO167" s="371"/>
      <c r="AP167" s="371"/>
      <c r="AQ167" s="371"/>
      <c r="AR167" s="371"/>
      <c r="AS167" s="371"/>
      <c r="AT167" s="371"/>
    </row>
    <row r="168" spans="2:46" ht="15" x14ac:dyDescent="0.25">
      <c r="B168" s="372" t="s">
        <v>669</v>
      </c>
      <c r="C168" s="372" t="str">
        <f>CONCATENATE('Budget-Output-Worksheet'!$G$8)</f>
        <v>FY26</v>
      </c>
      <c r="E168" s="371" t="s">
        <v>667</v>
      </c>
      <c r="F168" s="371"/>
      <c r="G168" s="371" t="s">
        <v>669</v>
      </c>
      <c r="H168" s="371" t="s">
        <v>669</v>
      </c>
      <c r="I168" s="371" t="s">
        <v>667</v>
      </c>
      <c r="J168" s="383">
        <f t="shared" si="31"/>
        <v>0</v>
      </c>
      <c r="K168" s="371">
        <v>0</v>
      </c>
      <c r="L168" s="371">
        <f t="shared" si="32"/>
        <v>0</v>
      </c>
      <c r="M168" s="371">
        <f t="shared" si="33"/>
        <v>0</v>
      </c>
      <c r="N168" s="371">
        <f t="shared" si="34"/>
        <v>0</v>
      </c>
      <c r="O168" s="371">
        <f t="shared" si="35"/>
        <v>0</v>
      </c>
      <c r="P168" s="371">
        <f t="shared" si="36"/>
        <v>0</v>
      </c>
      <c r="Q168" s="371">
        <f t="shared" si="37"/>
        <v>0</v>
      </c>
      <c r="R168" s="371">
        <f t="shared" si="38"/>
        <v>0</v>
      </c>
      <c r="S168" s="371"/>
      <c r="T168" s="371"/>
      <c r="U168" s="371"/>
      <c r="V168" s="371"/>
      <c r="W168" s="371"/>
      <c r="X168" s="371"/>
      <c r="Y168" s="371"/>
      <c r="Z168" s="371"/>
      <c r="AA168" s="371"/>
      <c r="AB168" s="371"/>
      <c r="AC168" s="371"/>
      <c r="AD168" s="371"/>
      <c r="AE168" s="371"/>
      <c r="AF168" s="371"/>
      <c r="AG168" s="371"/>
      <c r="AH168" s="371"/>
      <c r="AI168" s="371"/>
      <c r="AJ168" s="371"/>
      <c r="AK168" s="371"/>
      <c r="AL168" s="371"/>
      <c r="AM168" s="371"/>
      <c r="AN168" s="371"/>
      <c r="AO168" s="371"/>
      <c r="AP168" s="371"/>
      <c r="AQ168" s="371"/>
      <c r="AR168" s="371"/>
      <c r="AS168" s="371"/>
      <c r="AT168" s="371"/>
    </row>
    <row r="169" spans="2:46" ht="15" x14ac:dyDescent="0.25">
      <c r="B169" s="372" t="s">
        <v>669</v>
      </c>
      <c r="C169" s="372" t="str">
        <f>CONCATENATE('Budget-Output-Worksheet'!$G$8)</f>
        <v>FY26</v>
      </c>
      <c r="E169" s="371" t="s">
        <v>667</v>
      </c>
      <c r="F169" s="371"/>
      <c r="G169" s="371" t="s">
        <v>669</v>
      </c>
      <c r="H169" s="371" t="s">
        <v>669</v>
      </c>
      <c r="I169" s="371" t="s">
        <v>667</v>
      </c>
      <c r="J169" s="383">
        <f t="shared" si="31"/>
        <v>0</v>
      </c>
      <c r="K169" s="371">
        <v>0</v>
      </c>
      <c r="L169" s="371">
        <f t="shared" si="32"/>
        <v>0</v>
      </c>
      <c r="M169" s="371">
        <f t="shared" si="33"/>
        <v>0</v>
      </c>
      <c r="N169" s="371">
        <f t="shared" si="34"/>
        <v>0</v>
      </c>
      <c r="O169" s="371">
        <f t="shared" si="35"/>
        <v>0</v>
      </c>
      <c r="P169" s="371">
        <f t="shared" si="36"/>
        <v>0</v>
      </c>
      <c r="Q169" s="371">
        <f t="shared" si="37"/>
        <v>0</v>
      </c>
      <c r="R169" s="371">
        <f t="shared" si="38"/>
        <v>0</v>
      </c>
      <c r="S169" s="371"/>
      <c r="T169" s="371"/>
      <c r="U169" s="371"/>
      <c r="V169" s="371"/>
      <c r="W169" s="371"/>
      <c r="X169" s="371"/>
      <c r="Y169" s="371"/>
      <c r="Z169" s="371"/>
      <c r="AA169" s="371"/>
      <c r="AB169" s="371"/>
      <c r="AC169" s="371"/>
      <c r="AD169" s="371"/>
      <c r="AE169" s="371"/>
      <c r="AF169" s="371"/>
      <c r="AG169" s="371"/>
      <c r="AH169" s="371"/>
      <c r="AI169" s="371"/>
      <c r="AJ169" s="371"/>
      <c r="AK169" s="371"/>
      <c r="AL169" s="371"/>
      <c r="AM169" s="371"/>
      <c r="AN169" s="371"/>
      <c r="AO169" s="371"/>
      <c r="AP169" s="371"/>
      <c r="AQ169" s="371"/>
      <c r="AR169" s="371"/>
      <c r="AS169" s="371"/>
      <c r="AT169" s="371"/>
    </row>
    <row r="170" spans="2:46" ht="15" x14ac:dyDescent="0.25">
      <c r="B170" s="372" t="s">
        <v>669</v>
      </c>
      <c r="C170" s="372" t="str">
        <f>CONCATENATE('Budget-Output-Worksheet'!$G$8)</f>
        <v>FY26</v>
      </c>
      <c r="E170" s="371" t="s">
        <v>667</v>
      </c>
      <c r="F170" s="371"/>
      <c r="G170" s="371" t="s">
        <v>669</v>
      </c>
      <c r="H170" s="371" t="s">
        <v>669</v>
      </c>
      <c r="I170" s="371" t="s">
        <v>667</v>
      </c>
      <c r="J170" s="383">
        <f t="shared" si="31"/>
        <v>0</v>
      </c>
      <c r="K170" s="371">
        <v>0</v>
      </c>
      <c r="L170" s="371">
        <f t="shared" si="32"/>
        <v>0</v>
      </c>
      <c r="M170" s="371">
        <f t="shared" si="33"/>
        <v>0</v>
      </c>
      <c r="N170" s="371">
        <f t="shared" si="34"/>
        <v>0</v>
      </c>
      <c r="O170" s="371">
        <f t="shared" si="35"/>
        <v>0</v>
      </c>
      <c r="P170" s="371">
        <f t="shared" si="36"/>
        <v>0</v>
      </c>
      <c r="Q170" s="371">
        <f t="shared" si="37"/>
        <v>0</v>
      </c>
      <c r="R170" s="371">
        <f t="shared" si="38"/>
        <v>0</v>
      </c>
      <c r="S170" s="371"/>
      <c r="T170" s="371"/>
      <c r="U170" s="371"/>
      <c r="V170" s="371"/>
      <c r="W170" s="371"/>
      <c r="X170" s="371"/>
      <c r="Y170" s="371"/>
      <c r="Z170" s="371"/>
      <c r="AA170" s="371"/>
      <c r="AB170" s="371"/>
      <c r="AC170" s="371"/>
      <c r="AD170" s="371"/>
      <c r="AE170" s="371"/>
      <c r="AF170" s="371"/>
      <c r="AG170" s="371"/>
      <c r="AH170" s="371"/>
      <c r="AI170" s="371"/>
      <c r="AJ170" s="371"/>
      <c r="AK170" s="371"/>
      <c r="AL170" s="371"/>
      <c r="AM170" s="371"/>
      <c r="AN170" s="371"/>
      <c r="AO170" s="371"/>
      <c r="AP170" s="371"/>
      <c r="AQ170" s="371"/>
      <c r="AR170" s="371"/>
      <c r="AS170" s="371"/>
      <c r="AT170" s="371"/>
    </row>
    <row r="171" spans="2:46" ht="15" x14ac:dyDescent="0.25">
      <c r="B171" s="372" t="s">
        <v>669</v>
      </c>
      <c r="C171" s="372" t="str">
        <f>CONCATENATE('Budget-Output-Worksheet'!$G$8)</f>
        <v>FY26</v>
      </c>
      <c r="E171" s="371" t="s">
        <v>667</v>
      </c>
      <c r="F171" s="371"/>
      <c r="G171" s="371" t="s">
        <v>669</v>
      </c>
      <c r="H171" s="371" t="s">
        <v>669</v>
      </c>
      <c r="I171" s="371" t="s">
        <v>667</v>
      </c>
      <c r="J171" s="383">
        <f t="shared" si="31"/>
        <v>0</v>
      </c>
      <c r="K171" s="371">
        <v>0</v>
      </c>
      <c r="L171" s="371">
        <f t="shared" si="32"/>
        <v>0</v>
      </c>
      <c r="M171" s="371">
        <f t="shared" si="33"/>
        <v>0</v>
      </c>
      <c r="N171" s="371">
        <f t="shared" si="34"/>
        <v>0</v>
      </c>
      <c r="O171" s="371">
        <f t="shared" si="35"/>
        <v>0</v>
      </c>
      <c r="P171" s="371">
        <f t="shared" si="36"/>
        <v>0</v>
      </c>
      <c r="Q171" s="371">
        <f t="shared" si="37"/>
        <v>0</v>
      </c>
      <c r="R171" s="371">
        <f t="shared" si="38"/>
        <v>0</v>
      </c>
      <c r="S171" s="371"/>
      <c r="T171" s="371"/>
      <c r="U171" s="371"/>
      <c r="V171" s="371"/>
      <c r="W171" s="371"/>
      <c r="X171" s="371"/>
      <c r="Y171" s="371"/>
      <c r="Z171" s="371"/>
      <c r="AA171" s="371"/>
      <c r="AB171" s="371"/>
      <c r="AC171" s="371"/>
      <c r="AD171" s="371"/>
      <c r="AE171" s="371"/>
      <c r="AF171" s="371"/>
      <c r="AG171" s="371"/>
      <c r="AH171" s="371"/>
      <c r="AI171" s="371"/>
      <c r="AJ171" s="371"/>
      <c r="AK171" s="371"/>
      <c r="AL171" s="371"/>
      <c r="AM171" s="371"/>
      <c r="AN171" s="371"/>
      <c r="AO171" s="371"/>
      <c r="AP171" s="371"/>
      <c r="AQ171" s="371"/>
      <c r="AR171" s="371"/>
      <c r="AS171" s="371"/>
      <c r="AT171" s="371"/>
    </row>
    <row r="172" spans="2:46" ht="15" x14ac:dyDescent="0.25">
      <c r="B172" s="372" t="s">
        <v>669</v>
      </c>
      <c r="C172" s="372" t="str">
        <f>CONCATENATE('Budget-Output-Worksheet'!$G$8)</f>
        <v>FY26</v>
      </c>
      <c r="E172" s="371" t="s">
        <v>667</v>
      </c>
      <c r="F172" s="371"/>
      <c r="G172" s="371" t="s">
        <v>669</v>
      </c>
      <c r="H172" s="371" t="s">
        <v>669</v>
      </c>
      <c r="I172" s="371" t="s">
        <v>667</v>
      </c>
      <c r="J172" s="383">
        <f t="shared" si="31"/>
        <v>0</v>
      </c>
      <c r="K172" s="371">
        <v>0</v>
      </c>
      <c r="L172" s="371">
        <f t="shared" si="32"/>
        <v>0</v>
      </c>
      <c r="M172" s="371">
        <f t="shared" si="33"/>
        <v>0</v>
      </c>
      <c r="N172" s="371">
        <f t="shared" si="34"/>
        <v>0</v>
      </c>
      <c r="O172" s="371">
        <f t="shared" si="35"/>
        <v>0</v>
      </c>
      <c r="P172" s="371">
        <f t="shared" si="36"/>
        <v>0</v>
      </c>
      <c r="Q172" s="371">
        <f t="shared" si="37"/>
        <v>0</v>
      </c>
      <c r="R172" s="371">
        <f t="shared" si="38"/>
        <v>0</v>
      </c>
      <c r="S172" s="371"/>
      <c r="T172" s="371"/>
      <c r="U172" s="371"/>
      <c r="V172" s="371"/>
      <c r="W172" s="371"/>
      <c r="X172" s="371"/>
      <c r="Y172" s="371"/>
      <c r="Z172" s="371"/>
      <c r="AA172" s="371"/>
      <c r="AB172" s="371"/>
      <c r="AC172" s="371"/>
      <c r="AD172" s="371"/>
      <c r="AE172" s="371"/>
      <c r="AF172" s="371"/>
      <c r="AG172" s="371"/>
      <c r="AH172" s="371"/>
      <c r="AI172" s="371"/>
      <c r="AJ172" s="371"/>
      <c r="AK172" s="371"/>
      <c r="AL172" s="371"/>
      <c r="AM172" s="371"/>
      <c r="AN172" s="371"/>
      <c r="AO172" s="371"/>
      <c r="AP172" s="371"/>
      <c r="AQ172" s="371"/>
      <c r="AR172" s="371"/>
      <c r="AS172" s="371"/>
      <c r="AT172" s="371"/>
    </row>
    <row r="173" spans="2:46" ht="15" x14ac:dyDescent="0.25">
      <c r="B173" s="372" t="s">
        <v>669</v>
      </c>
      <c r="C173" s="372" t="str">
        <f>CONCATENATE('Budget-Output-Worksheet'!$G$8)</f>
        <v>FY26</v>
      </c>
      <c r="E173" s="371" t="s">
        <v>667</v>
      </c>
      <c r="F173" s="371"/>
      <c r="G173" s="371" t="s">
        <v>669</v>
      </c>
      <c r="H173" s="371" t="s">
        <v>669</v>
      </c>
      <c r="I173" s="371" t="s">
        <v>667</v>
      </c>
      <c r="J173" s="383">
        <f t="shared" si="31"/>
        <v>0</v>
      </c>
      <c r="K173" s="371">
        <v>0</v>
      </c>
      <c r="L173" s="371">
        <f t="shared" si="32"/>
        <v>0</v>
      </c>
      <c r="M173" s="371">
        <f t="shared" si="33"/>
        <v>0</v>
      </c>
      <c r="N173" s="371">
        <f t="shared" si="34"/>
        <v>0</v>
      </c>
      <c r="O173" s="371">
        <f t="shared" si="35"/>
        <v>0</v>
      </c>
      <c r="P173" s="371">
        <f t="shared" si="36"/>
        <v>0</v>
      </c>
      <c r="Q173" s="371">
        <f t="shared" si="37"/>
        <v>0</v>
      </c>
      <c r="R173" s="371">
        <f t="shared" si="38"/>
        <v>0</v>
      </c>
      <c r="S173" s="371"/>
      <c r="T173" s="371"/>
      <c r="U173" s="371"/>
      <c r="V173" s="371"/>
      <c r="W173" s="371"/>
      <c r="X173" s="371"/>
      <c r="Y173" s="371"/>
      <c r="Z173" s="371"/>
      <c r="AA173" s="371"/>
      <c r="AB173" s="371"/>
      <c r="AC173" s="371"/>
      <c r="AD173" s="371"/>
      <c r="AE173" s="371"/>
      <c r="AF173" s="371"/>
      <c r="AG173" s="371"/>
      <c r="AH173" s="371"/>
      <c r="AI173" s="371"/>
      <c r="AJ173" s="371"/>
      <c r="AK173" s="371"/>
      <c r="AL173" s="371"/>
      <c r="AM173" s="371"/>
      <c r="AN173" s="371"/>
      <c r="AO173" s="371"/>
      <c r="AP173" s="371"/>
      <c r="AQ173" s="371"/>
      <c r="AR173" s="371"/>
      <c r="AS173" s="371"/>
      <c r="AT173" s="371"/>
    </row>
    <row r="174" spans="2:46" ht="15" x14ac:dyDescent="0.25">
      <c r="B174" s="372" t="s">
        <v>669</v>
      </c>
      <c r="C174" s="372" t="str">
        <f>CONCATENATE('Budget-Output-Worksheet'!$G$8)</f>
        <v>FY26</v>
      </c>
      <c r="E174" s="371" t="s">
        <v>667</v>
      </c>
      <c r="F174" s="371"/>
      <c r="G174" s="371" t="s">
        <v>669</v>
      </c>
      <c r="H174" s="371" t="s">
        <v>669</v>
      </c>
      <c r="I174" s="371" t="s">
        <v>667</v>
      </c>
      <c r="J174" s="383">
        <f t="shared" si="31"/>
        <v>0</v>
      </c>
      <c r="K174" s="371">
        <v>0</v>
      </c>
      <c r="L174" s="371">
        <f t="shared" si="32"/>
        <v>0</v>
      </c>
      <c r="M174" s="371">
        <f t="shared" si="33"/>
        <v>0</v>
      </c>
      <c r="N174" s="371">
        <f t="shared" si="34"/>
        <v>0</v>
      </c>
      <c r="O174" s="371">
        <f t="shared" si="35"/>
        <v>0</v>
      </c>
      <c r="P174" s="371">
        <f t="shared" si="36"/>
        <v>0</v>
      </c>
      <c r="Q174" s="371">
        <f t="shared" si="37"/>
        <v>0</v>
      </c>
      <c r="R174" s="371">
        <f t="shared" si="38"/>
        <v>0</v>
      </c>
      <c r="S174" s="371"/>
      <c r="T174" s="371"/>
      <c r="U174" s="371"/>
      <c r="V174" s="371"/>
      <c r="W174" s="371"/>
      <c r="X174" s="371"/>
      <c r="Y174" s="371"/>
      <c r="Z174" s="371"/>
      <c r="AA174" s="371"/>
      <c r="AB174" s="371"/>
      <c r="AC174" s="371"/>
      <c r="AD174" s="371"/>
      <c r="AE174" s="371"/>
      <c r="AF174" s="371"/>
      <c r="AG174" s="371"/>
      <c r="AH174" s="371"/>
      <c r="AI174" s="371"/>
      <c r="AJ174" s="371"/>
      <c r="AK174" s="371"/>
      <c r="AL174" s="371"/>
      <c r="AM174" s="371"/>
      <c r="AN174" s="371"/>
      <c r="AO174" s="371"/>
      <c r="AP174" s="371"/>
      <c r="AQ174" s="371"/>
      <c r="AR174" s="371"/>
      <c r="AS174" s="371"/>
      <c r="AT174" s="371"/>
    </row>
    <row r="175" spans="2:46" ht="15" x14ac:dyDescent="0.25">
      <c r="B175" s="372" t="s">
        <v>669</v>
      </c>
      <c r="C175" s="372" t="str">
        <f>CONCATENATE('Budget-Output-Worksheet'!$G$8)</f>
        <v>FY26</v>
      </c>
      <c r="E175" s="371" t="s">
        <v>667</v>
      </c>
      <c r="F175" s="371"/>
      <c r="G175" s="371" t="s">
        <v>669</v>
      </c>
      <c r="H175" s="371" t="s">
        <v>669</v>
      </c>
      <c r="I175" s="371" t="s">
        <v>667</v>
      </c>
      <c r="J175" s="383">
        <f t="shared" si="31"/>
        <v>0</v>
      </c>
      <c r="K175" s="371">
        <v>0</v>
      </c>
      <c r="L175" s="371">
        <f t="shared" si="32"/>
        <v>0</v>
      </c>
      <c r="M175" s="371">
        <f t="shared" si="33"/>
        <v>0</v>
      </c>
      <c r="N175" s="371">
        <f t="shared" si="34"/>
        <v>0</v>
      </c>
      <c r="O175" s="371">
        <f t="shared" si="35"/>
        <v>0</v>
      </c>
      <c r="P175" s="371">
        <f t="shared" si="36"/>
        <v>0</v>
      </c>
      <c r="Q175" s="371">
        <f t="shared" si="37"/>
        <v>0</v>
      </c>
      <c r="R175" s="371">
        <f t="shared" si="38"/>
        <v>0</v>
      </c>
      <c r="S175" s="371"/>
      <c r="T175" s="371"/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71"/>
      <c r="AG175" s="371"/>
      <c r="AH175" s="371"/>
      <c r="AI175" s="371"/>
      <c r="AJ175" s="371"/>
      <c r="AK175" s="371"/>
      <c r="AL175" s="371"/>
      <c r="AM175" s="371"/>
      <c r="AN175" s="371"/>
      <c r="AO175" s="371"/>
      <c r="AP175" s="371"/>
      <c r="AQ175" s="371"/>
      <c r="AR175" s="371"/>
      <c r="AS175" s="371"/>
      <c r="AT175" s="371"/>
    </row>
    <row r="176" spans="2:46" ht="15" x14ac:dyDescent="0.25">
      <c r="B176" s="372" t="s">
        <v>669</v>
      </c>
      <c r="C176" s="372" t="str">
        <f>CONCATENATE('Budget-Output-Worksheet'!$G$8)</f>
        <v>FY26</v>
      </c>
      <c r="E176" s="371" t="s">
        <v>667</v>
      </c>
      <c r="F176" s="371"/>
      <c r="G176" s="371" t="s">
        <v>669</v>
      </c>
      <c r="H176" s="371" t="s">
        <v>669</v>
      </c>
      <c r="I176" s="371" t="s">
        <v>667</v>
      </c>
      <c r="J176" s="383">
        <f t="shared" si="31"/>
        <v>0</v>
      </c>
      <c r="K176" s="371">
        <v>0</v>
      </c>
      <c r="L176" s="371">
        <f t="shared" si="32"/>
        <v>0</v>
      </c>
      <c r="M176" s="371">
        <f t="shared" si="33"/>
        <v>0</v>
      </c>
      <c r="N176" s="371">
        <f t="shared" si="34"/>
        <v>0</v>
      </c>
      <c r="O176" s="371">
        <f t="shared" si="35"/>
        <v>0</v>
      </c>
      <c r="P176" s="371">
        <f t="shared" si="36"/>
        <v>0</v>
      </c>
      <c r="Q176" s="371">
        <f t="shared" si="37"/>
        <v>0</v>
      </c>
      <c r="R176" s="371">
        <f t="shared" si="38"/>
        <v>0</v>
      </c>
      <c r="S176" s="371"/>
      <c r="T176" s="371"/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  <c r="AE176" s="371"/>
      <c r="AF176" s="371"/>
      <c r="AG176" s="371"/>
      <c r="AH176" s="371"/>
      <c r="AI176" s="371"/>
      <c r="AJ176" s="371"/>
      <c r="AK176" s="371"/>
      <c r="AL176" s="371"/>
      <c r="AM176" s="371"/>
      <c r="AN176" s="371"/>
      <c r="AO176" s="371"/>
      <c r="AP176" s="371"/>
      <c r="AQ176" s="371"/>
      <c r="AR176" s="371"/>
      <c r="AS176" s="371"/>
      <c r="AT176" s="371"/>
    </row>
    <row r="177" spans="2:46" ht="15" x14ac:dyDescent="0.25">
      <c r="B177" s="372" t="s">
        <v>669</v>
      </c>
      <c r="C177" s="372" t="str">
        <f>CONCATENATE('Budget-Output-Worksheet'!$G$8)</f>
        <v>FY26</v>
      </c>
      <c r="E177" s="371" t="s">
        <v>667</v>
      </c>
      <c r="F177" s="371"/>
      <c r="G177" s="371" t="s">
        <v>669</v>
      </c>
      <c r="H177" s="371" t="s">
        <v>669</v>
      </c>
      <c r="I177" s="371" t="s">
        <v>667</v>
      </c>
      <c r="J177" s="383">
        <f t="shared" si="31"/>
        <v>0</v>
      </c>
      <c r="K177" s="371">
        <v>0</v>
      </c>
      <c r="L177" s="371">
        <f t="shared" si="32"/>
        <v>0</v>
      </c>
      <c r="M177" s="371">
        <f t="shared" si="33"/>
        <v>0</v>
      </c>
      <c r="N177" s="371">
        <f t="shared" si="34"/>
        <v>0</v>
      </c>
      <c r="O177" s="371">
        <f t="shared" si="35"/>
        <v>0</v>
      </c>
      <c r="P177" s="371">
        <f t="shared" si="36"/>
        <v>0</v>
      </c>
      <c r="Q177" s="371">
        <f t="shared" si="37"/>
        <v>0</v>
      </c>
      <c r="R177" s="371">
        <f t="shared" si="38"/>
        <v>0</v>
      </c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71"/>
      <c r="AG177" s="371"/>
      <c r="AH177" s="371"/>
      <c r="AI177" s="371"/>
      <c r="AJ177" s="371"/>
      <c r="AK177" s="371"/>
      <c r="AL177" s="371"/>
      <c r="AM177" s="371"/>
      <c r="AN177" s="371"/>
      <c r="AO177" s="371"/>
      <c r="AP177" s="371"/>
      <c r="AQ177" s="371"/>
      <c r="AR177" s="371"/>
      <c r="AS177" s="371"/>
      <c r="AT177" s="371"/>
    </row>
    <row r="178" spans="2:46" ht="15" x14ac:dyDescent="0.25">
      <c r="B178" s="372" t="s">
        <v>669</v>
      </c>
      <c r="C178" s="372" t="str">
        <f>CONCATENATE('Budget-Output-Worksheet'!$G$8)</f>
        <v>FY26</v>
      </c>
      <c r="E178" s="371" t="s">
        <v>667</v>
      </c>
      <c r="F178" s="371"/>
      <c r="G178" s="371" t="s">
        <v>669</v>
      </c>
      <c r="H178" s="371" t="s">
        <v>669</v>
      </c>
      <c r="I178" s="371" t="s">
        <v>667</v>
      </c>
      <c r="J178" s="383">
        <f t="shared" si="31"/>
        <v>0</v>
      </c>
      <c r="K178" s="371">
        <v>0</v>
      </c>
      <c r="L178" s="371">
        <f t="shared" si="32"/>
        <v>0</v>
      </c>
      <c r="M178" s="371">
        <f t="shared" si="33"/>
        <v>0</v>
      </c>
      <c r="N178" s="371">
        <f t="shared" si="34"/>
        <v>0</v>
      </c>
      <c r="O178" s="371">
        <f t="shared" si="35"/>
        <v>0</v>
      </c>
      <c r="P178" s="371">
        <f t="shared" si="36"/>
        <v>0</v>
      </c>
      <c r="Q178" s="371">
        <f t="shared" si="37"/>
        <v>0</v>
      </c>
      <c r="R178" s="371">
        <f t="shared" si="38"/>
        <v>0</v>
      </c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71"/>
    </row>
    <row r="179" spans="2:46" ht="15" x14ac:dyDescent="0.25">
      <c r="B179" s="372" t="s">
        <v>669</v>
      </c>
      <c r="C179" s="372" t="str">
        <f>CONCATENATE('Budget-Output-Worksheet'!$G$8)</f>
        <v>FY26</v>
      </c>
      <c r="E179" s="371" t="s">
        <v>667</v>
      </c>
      <c r="F179" s="371"/>
      <c r="G179" s="371" t="s">
        <v>669</v>
      </c>
      <c r="H179" s="371" t="s">
        <v>669</v>
      </c>
      <c r="I179" s="371" t="s">
        <v>667</v>
      </c>
      <c r="J179" s="383">
        <f t="shared" si="31"/>
        <v>0</v>
      </c>
      <c r="K179" s="371">
        <v>0</v>
      </c>
      <c r="L179" s="371">
        <f t="shared" si="32"/>
        <v>0</v>
      </c>
      <c r="M179" s="371">
        <f t="shared" si="33"/>
        <v>0</v>
      </c>
      <c r="N179" s="371">
        <f t="shared" si="34"/>
        <v>0</v>
      </c>
      <c r="O179" s="371">
        <f t="shared" si="35"/>
        <v>0</v>
      </c>
      <c r="P179" s="371">
        <f t="shared" si="36"/>
        <v>0</v>
      </c>
      <c r="Q179" s="371">
        <f t="shared" si="37"/>
        <v>0</v>
      </c>
      <c r="R179" s="371">
        <f t="shared" si="38"/>
        <v>0</v>
      </c>
      <c r="S179" s="371"/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71"/>
      <c r="AG179" s="371"/>
      <c r="AH179" s="371"/>
      <c r="AI179" s="371"/>
      <c r="AJ179" s="371"/>
      <c r="AK179" s="371"/>
      <c r="AL179" s="371"/>
      <c r="AM179" s="371"/>
      <c r="AN179" s="371"/>
      <c r="AO179" s="371"/>
      <c r="AP179" s="371"/>
      <c r="AQ179" s="371"/>
      <c r="AR179" s="371"/>
      <c r="AS179" s="371"/>
      <c r="AT179" s="371"/>
    </row>
    <row r="180" spans="2:46" ht="15" x14ac:dyDescent="0.25">
      <c r="B180" s="372" t="s">
        <v>669</v>
      </c>
      <c r="C180" s="372" t="str">
        <f>CONCATENATE('Budget-Output-Worksheet'!$G$8)</f>
        <v>FY26</v>
      </c>
      <c r="E180" s="371" t="s">
        <v>667</v>
      </c>
      <c r="F180" s="371"/>
      <c r="G180" s="371" t="s">
        <v>669</v>
      </c>
      <c r="H180" s="371" t="s">
        <v>669</v>
      </c>
      <c r="I180" s="371" t="s">
        <v>667</v>
      </c>
      <c r="J180" s="383">
        <f t="shared" si="31"/>
        <v>0</v>
      </c>
      <c r="K180" s="371">
        <v>0</v>
      </c>
      <c r="L180" s="371">
        <f t="shared" si="32"/>
        <v>0</v>
      </c>
      <c r="M180" s="371">
        <f t="shared" si="33"/>
        <v>0</v>
      </c>
      <c r="N180" s="371">
        <f t="shared" si="34"/>
        <v>0</v>
      </c>
      <c r="O180" s="371">
        <f t="shared" si="35"/>
        <v>0</v>
      </c>
      <c r="P180" s="371">
        <f t="shared" si="36"/>
        <v>0</v>
      </c>
      <c r="Q180" s="371">
        <f t="shared" si="37"/>
        <v>0</v>
      </c>
      <c r="R180" s="371">
        <f t="shared" si="38"/>
        <v>0</v>
      </c>
      <c r="S180" s="371"/>
      <c r="T180" s="371"/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71"/>
      <c r="AG180" s="371"/>
      <c r="AH180" s="371"/>
      <c r="AI180" s="371"/>
      <c r="AJ180" s="371"/>
      <c r="AK180" s="371"/>
      <c r="AL180" s="371"/>
      <c r="AM180" s="371"/>
      <c r="AN180" s="371"/>
      <c r="AO180" s="371"/>
      <c r="AP180" s="371"/>
      <c r="AQ180" s="371"/>
      <c r="AR180" s="371"/>
      <c r="AS180" s="371"/>
      <c r="AT180" s="371"/>
    </row>
    <row r="181" spans="2:46" ht="15" x14ac:dyDescent="0.25">
      <c r="B181" s="372" t="s">
        <v>669</v>
      </c>
      <c r="C181" s="372" t="str">
        <f>CONCATENATE('Budget-Output-Worksheet'!$G$8)</f>
        <v>FY26</v>
      </c>
      <c r="E181" s="371" t="s">
        <v>667</v>
      </c>
      <c r="F181" s="371"/>
      <c r="G181" s="371" t="s">
        <v>669</v>
      </c>
      <c r="H181" s="371" t="s">
        <v>669</v>
      </c>
      <c r="I181" s="371" t="s">
        <v>667</v>
      </c>
      <c r="J181" s="383">
        <f t="shared" si="31"/>
        <v>0</v>
      </c>
      <c r="K181" s="371">
        <v>0</v>
      </c>
      <c r="L181" s="371">
        <f t="shared" si="32"/>
        <v>0</v>
      </c>
      <c r="M181" s="371">
        <f t="shared" si="33"/>
        <v>0</v>
      </c>
      <c r="N181" s="371">
        <f t="shared" si="34"/>
        <v>0</v>
      </c>
      <c r="O181" s="371">
        <f t="shared" si="35"/>
        <v>0</v>
      </c>
      <c r="P181" s="371">
        <f t="shared" si="36"/>
        <v>0</v>
      </c>
      <c r="Q181" s="371">
        <f t="shared" si="37"/>
        <v>0</v>
      </c>
      <c r="R181" s="371">
        <f t="shared" si="38"/>
        <v>0</v>
      </c>
      <c r="S181" s="371"/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1"/>
      <c r="AG181" s="371"/>
      <c r="AH181" s="371"/>
      <c r="AI181" s="371"/>
      <c r="AJ181" s="371"/>
      <c r="AK181" s="371"/>
      <c r="AL181" s="371"/>
      <c r="AM181" s="371"/>
      <c r="AN181" s="371"/>
      <c r="AO181" s="371"/>
      <c r="AP181" s="371"/>
      <c r="AQ181" s="371"/>
      <c r="AR181" s="371"/>
      <c r="AS181" s="371"/>
      <c r="AT181" s="371"/>
    </row>
    <row r="182" spans="2:46" ht="15" x14ac:dyDescent="0.25">
      <c r="B182" s="372" t="s">
        <v>669</v>
      </c>
      <c r="C182" s="372" t="str">
        <f>CONCATENATE('Budget-Output-Worksheet'!$G$8)</f>
        <v>FY26</v>
      </c>
      <c r="E182" s="371" t="s">
        <v>667</v>
      </c>
      <c r="F182" s="371"/>
      <c r="G182" s="371" t="s">
        <v>669</v>
      </c>
      <c r="H182" s="371" t="s">
        <v>669</v>
      </c>
      <c r="I182" s="371" t="s">
        <v>667</v>
      </c>
      <c r="J182" s="383">
        <f t="shared" si="31"/>
        <v>0</v>
      </c>
      <c r="K182" s="371">
        <v>0</v>
      </c>
      <c r="L182" s="371">
        <f t="shared" si="32"/>
        <v>0</v>
      </c>
      <c r="M182" s="371">
        <f t="shared" si="33"/>
        <v>0</v>
      </c>
      <c r="N182" s="371">
        <f t="shared" si="34"/>
        <v>0</v>
      </c>
      <c r="O182" s="371">
        <f t="shared" si="35"/>
        <v>0</v>
      </c>
      <c r="P182" s="371">
        <f t="shared" si="36"/>
        <v>0</v>
      </c>
      <c r="Q182" s="371">
        <f t="shared" si="37"/>
        <v>0</v>
      </c>
      <c r="R182" s="371">
        <f t="shared" si="38"/>
        <v>0</v>
      </c>
      <c r="S182" s="371"/>
      <c r="T182" s="371"/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  <c r="AE182" s="371"/>
      <c r="AF182" s="371"/>
      <c r="AG182" s="371"/>
      <c r="AH182" s="371"/>
      <c r="AI182" s="371"/>
      <c r="AJ182" s="371"/>
      <c r="AK182" s="371"/>
      <c r="AL182" s="371"/>
      <c r="AM182" s="371"/>
      <c r="AN182" s="371"/>
      <c r="AO182" s="371"/>
      <c r="AP182" s="371"/>
      <c r="AQ182" s="371"/>
      <c r="AR182" s="371"/>
      <c r="AS182" s="371"/>
      <c r="AT182" s="371"/>
    </row>
    <row r="183" spans="2:46" ht="15" x14ac:dyDescent="0.25">
      <c r="B183" s="372" t="s">
        <v>669</v>
      </c>
      <c r="C183" s="372" t="str">
        <f>CONCATENATE('Budget-Output-Worksheet'!$G$8)</f>
        <v>FY26</v>
      </c>
      <c r="E183" s="371" t="s">
        <v>667</v>
      </c>
      <c r="F183" s="371"/>
      <c r="G183" s="371" t="s">
        <v>669</v>
      </c>
      <c r="H183" s="371" t="s">
        <v>669</v>
      </c>
      <c r="I183" s="371" t="s">
        <v>667</v>
      </c>
      <c r="J183" s="383">
        <f t="shared" si="31"/>
        <v>0</v>
      </c>
      <c r="K183" s="371">
        <v>0</v>
      </c>
      <c r="L183" s="371">
        <f t="shared" si="32"/>
        <v>0</v>
      </c>
      <c r="M183" s="371">
        <f t="shared" si="33"/>
        <v>0</v>
      </c>
      <c r="N183" s="371">
        <f t="shared" si="34"/>
        <v>0</v>
      </c>
      <c r="O183" s="371">
        <f t="shared" si="35"/>
        <v>0</v>
      </c>
      <c r="P183" s="371">
        <f t="shared" si="36"/>
        <v>0</v>
      </c>
      <c r="Q183" s="371">
        <f t="shared" si="37"/>
        <v>0</v>
      </c>
      <c r="R183" s="371">
        <f t="shared" si="38"/>
        <v>0</v>
      </c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  <c r="AE183" s="371"/>
      <c r="AF183" s="371"/>
      <c r="AG183" s="371"/>
      <c r="AH183" s="371"/>
      <c r="AI183" s="371"/>
      <c r="AJ183" s="371"/>
      <c r="AK183" s="371"/>
      <c r="AL183" s="371"/>
      <c r="AM183" s="371"/>
      <c r="AN183" s="371"/>
      <c r="AO183" s="371"/>
      <c r="AP183" s="371"/>
      <c r="AQ183" s="371"/>
      <c r="AR183" s="371"/>
      <c r="AS183" s="371"/>
      <c r="AT183" s="371"/>
    </row>
    <row r="184" spans="2:46" ht="15" x14ac:dyDescent="0.25">
      <c r="B184" s="372" t="s">
        <v>669</v>
      </c>
      <c r="C184" s="372" t="str">
        <f>CONCATENATE('Budget-Output-Worksheet'!$G$8)</f>
        <v>FY26</v>
      </c>
      <c r="E184" s="371" t="s">
        <v>667</v>
      </c>
      <c r="F184" s="371"/>
      <c r="G184" s="371" t="s">
        <v>669</v>
      </c>
      <c r="H184" s="371" t="s">
        <v>669</v>
      </c>
      <c r="I184" s="371" t="s">
        <v>667</v>
      </c>
      <c r="J184" s="383">
        <f t="shared" si="31"/>
        <v>0</v>
      </c>
      <c r="K184" s="371">
        <v>0</v>
      </c>
      <c r="L184" s="371">
        <f t="shared" si="32"/>
        <v>0</v>
      </c>
      <c r="M184" s="371">
        <f t="shared" si="33"/>
        <v>0</v>
      </c>
      <c r="N184" s="371">
        <f t="shared" si="34"/>
        <v>0</v>
      </c>
      <c r="O184" s="371">
        <f t="shared" si="35"/>
        <v>0</v>
      </c>
      <c r="P184" s="371">
        <f t="shared" si="36"/>
        <v>0</v>
      </c>
      <c r="Q184" s="371">
        <f t="shared" si="37"/>
        <v>0</v>
      </c>
      <c r="R184" s="371">
        <f t="shared" si="38"/>
        <v>0</v>
      </c>
      <c r="S184" s="371"/>
      <c r="T184" s="371"/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  <c r="AE184" s="371"/>
      <c r="AF184" s="371"/>
      <c r="AG184" s="371"/>
      <c r="AH184" s="371"/>
      <c r="AI184" s="371"/>
      <c r="AJ184" s="371"/>
      <c r="AK184" s="371"/>
      <c r="AL184" s="371"/>
      <c r="AM184" s="371"/>
      <c r="AN184" s="371"/>
      <c r="AO184" s="371"/>
      <c r="AP184" s="371"/>
      <c r="AQ184" s="371"/>
      <c r="AR184" s="371"/>
      <c r="AS184" s="371"/>
      <c r="AT184" s="371"/>
    </row>
    <row r="185" spans="2:46" ht="15" x14ac:dyDescent="0.25">
      <c r="B185" s="372" t="s">
        <v>669</v>
      </c>
      <c r="C185" s="372" t="str">
        <f>CONCATENATE('Budget-Output-Worksheet'!$G$8)</f>
        <v>FY26</v>
      </c>
      <c r="E185" s="371" t="s">
        <v>667</v>
      </c>
      <c r="F185" s="371"/>
      <c r="G185" s="371" t="s">
        <v>669</v>
      </c>
      <c r="H185" s="371" t="s">
        <v>669</v>
      </c>
      <c r="I185" s="371" t="s">
        <v>667</v>
      </c>
      <c r="J185" s="383">
        <f t="shared" si="31"/>
        <v>0</v>
      </c>
      <c r="K185" s="371">
        <v>0</v>
      </c>
      <c r="L185" s="371">
        <f t="shared" si="32"/>
        <v>0</v>
      </c>
      <c r="M185" s="371">
        <f t="shared" si="33"/>
        <v>0</v>
      </c>
      <c r="N185" s="371">
        <f t="shared" si="34"/>
        <v>0</v>
      </c>
      <c r="O185" s="371">
        <f t="shared" si="35"/>
        <v>0</v>
      </c>
      <c r="P185" s="371">
        <f t="shared" si="36"/>
        <v>0</v>
      </c>
      <c r="Q185" s="371">
        <f t="shared" si="37"/>
        <v>0</v>
      </c>
      <c r="R185" s="371">
        <f t="shared" si="38"/>
        <v>0</v>
      </c>
      <c r="S185" s="371"/>
      <c r="T185" s="371"/>
      <c r="U185" s="371"/>
      <c r="V185" s="371"/>
      <c r="W185" s="371"/>
      <c r="X185" s="371"/>
      <c r="Y185" s="371"/>
      <c r="Z185" s="371"/>
      <c r="AA185" s="371"/>
      <c r="AB185" s="371"/>
      <c r="AC185" s="371"/>
      <c r="AD185" s="371"/>
      <c r="AE185" s="371"/>
      <c r="AF185" s="371"/>
      <c r="AG185" s="371"/>
      <c r="AH185" s="371"/>
      <c r="AI185" s="371"/>
      <c r="AJ185" s="371"/>
      <c r="AK185" s="371"/>
      <c r="AL185" s="371"/>
      <c r="AM185" s="371"/>
      <c r="AN185" s="371"/>
      <c r="AO185" s="371"/>
      <c r="AP185" s="371"/>
      <c r="AQ185" s="371"/>
      <c r="AR185" s="371"/>
      <c r="AS185" s="371"/>
      <c r="AT185" s="371"/>
    </row>
    <row r="186" spans="2:46" ht="15" x14ac:dyDescent="0.25">
      <c r="B186" s="372" t="s">
        <v>669</v>
      </c>
      <c r="C186" s="372" t="str">
        <f>CONCATENATE('Budget-Output-Worksheet'!$G$8)</f>
        <v>FY26</v>
      </c>
      <c r="E186" s="371" t="s">
        <v>667</v>
      </c>
      <c r="F186" s="371"/>
      <c r="G186" s="371" t="s">
        <v>669</v>
      </c>
      <c r="H186" s="371" t="s">
        <v>669</v>
      </c>
      <c r="I186" s="371" t="s">
        <v>667</v>
      </c>
      <c r="J186" s="383">
        <f t="shared" si="31"/>
        <v>0</v>
      </c>
      <c r="K186" s="371">
        <v>0</v>
      </c>
      <c r="L186" s="371">
        <f t="shared" si="32"/>
        <v>0</v>
      </c>
      <c r="M186" s="371">
        <f t="shared" si="33"/>
        <v>0</v>
      </c>
      <c r="N186" s="371">
        <f t="shared" si="34"/>
        <v>0</v>
      </c>
      <c r="O186" s="371">
        <f t="shared" si="35"/>
        <v>0</v>
      </c>
      <c r="P186" s="371">
        <f t="shared" si="36"/>
        <v>0</v>
      </c>
      <c r="Q186" s="371">
        <f t="shared" si="37"/>
        <v>0</v>
      </c>
      <c r="R186" s="371">
        <f t="shared" si="38"/>
        <v>0</v>
      </c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1"/>
      <c r="AJ186" s="371"/>
      <c r="AK186" s="371"/>
      <c r="AL186" s="371"/>
      <c r="AM186" s="371"/>
      <c r="AN186" s="371"/>
      <c r="AO186" s="371"/>
      <c r="AP186" s="371"/>
      <c r="AQ186" s="371"/>
      <c r="AR186" s="371"/>
      <c r="AS186" s="371"/>
      <c r="AT186" s="371"/>
    </row>
    <row r="187" spans="2:46" ht="15" x14ac:dyDescent="0.25">
      <c r="B187" s="372" t="s">
        <v>669</v>
      </c>
      <c r="C187" s="372" t="str">
        <f>CONCATENATE('Budget-Output-Worksheet'!$G$8)</f>
        <v>FY26</v>
      </c>
      <c r="E187" s="371" t="s">
        <v>667</v>
      </c>
      <c r="F187" s="371"/>
      <c r="G187" s="371" t="s">
        <v>669</v>
      </c>
      <c r="H187" s="371" t="s">
        <v>669</v>
      </c>
      <c r="I187" s="371" t="s">
        <v>667</v>
      </c>
      <c r="J187" s="383">
        <f t="shared" si="31"/>
        <v>0</v>
      </c>
      <c r="K187" s="371">
        <v>0</v>
      </c>
      <c r="L187" s="371">
        <f t="shared" si="32"/>
        <v>0</v>
      </c>
      <c r="M187" s="371">
        <f t="shared" si="33"/>
        <v>0</v>
      </c>
      <c r="N187" s="371">
        <f t="shared" si="34"/>
        <v>0</v>
      </c>
      <c r="O187" s="371">
        <f t="shared" si="35"/>
        <v>0</v>
      </c>
      <c r="P187" s="371">
        <f t="shared" si="36"/>
        <v>0</v>
      </c>
      <c r="Q187" s="371">
        <f t="shared" si="37"/>
        <v>0</v>
      </c>
      <c r="R187" s="371">
        <f t="shared" si="38"/>
        <v>0</v>
      </c>
      <c r="S187" s="371"/>
      <c r="T187" s="371"/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  <c r="AE187" s="371"/>
      <c r="AF187" s="371"/>
      <c r="AG187" s="371"/>
      <c r="AH187" s="371"/>
      <c r="AI187" s="371"/>
      <c r="AJ187" s="371"/>
      <c r="AK187" s="371"/>
      <c r="AL187" s="371"/>
      <c r="AM187" s="371"/>
      <c r="AN187" s="371"/>
      <c r="AO187" s="371"/>
      <c r="AP187" s="371"/>
      <c r="AQ187" s="371"/>
      <c r="AR187" s="371"/>
      <c r="AS187" s="371"/>
      <c r="AT187" s="371"/>
    </row>
    <row r="188" spans="2:46" ht="15" x14ac:dyDescent="0.25">
      <c r="B188" s="372" t="s">
        <v>669</v>
      </c>
      <c r="C188" s="372" t="str">
        <f>CONCATENATE('Budget-Output-Worksheet'!$G$8)</f>
        <v>FY26</v>
      </c>
      <c r="E188" s="371" t="s">
        <v>667</v>
      </c>
      <c r="F188" s="371"/>
      <c r="G188" s="371" t="s">
        <v>669</v>
      </c>
      <c r="H188" s="371" t="s">
        <v>669</v>
      </c>
      <c r="I188" s="371" t="s">
        <v>667</v>
      </c>
      <c r="J188" s="383">
        <f t="shared" si="31"/>
        <v>0</v>
      </c>
      <c r="K188" s="371">
        <v>0</v>
      </c>
      <c r="L188" s="371">
        <f t="shared" si="32"/>
        <v>0</v>
      </c>
      <c r="M188" s="371">
        <f t="shared" si="33"/>
        <v>0</v>
      </c>
      <c r="N188" s="371">
        <f t="shared" si="34"/>
        <v>0</v>
      </c>
      <c r="O188" s="371">
        <f t="shared" si="35"/>
        <v>0</v>
      </c>
      <c r="P188" s="371">
        <f t="shared" si="36"/>
        <v>0</v>
      </c>
      <c r="Q188" s="371">
        <f t="shared" si="37"/>
        <v>0</v>
      </c>
      <c r="R188" s="371">
        <f t="shared" si="38"/>
        <v>0</v>
      </c>
      <c r="S188" s="371"/>
      <c r="T188" s="371"/>
      <c r="U188" s="371"/>
      <c r="V188" s="371"/>
      <c r="W188" s="371"/>
      <c r="X188" s="371"/>
      <c r="Y188" s="371"/>
      <c r="Z188" s="371"/>
      <c r="AA188" s="371"/>
      <c r="AB188" s="371"/>
      <c r="AC188" s="371"/>
      <c r="AD188" s="371"/>
      <c r="AE188" s="371"/>
      <c r="AF188" s="371"/>
      <c r="AG188" s="371"/>
      <c r="AH188" s="371"/>
      <c r="AI188" s="371"/>
      <c r="AJ188" s="371"/>
      <c r="AK188" s="371"/>
      <c r="AL188" s="371"/>
      <c r="AM188" s="371"/>
      <c r="AN188" s="371"/>
      <c r="AO188" s="371"/>
      <c r="AP188" s="371"/>
      <c r="AQ188" s="371"/>
      <c r="AR188" s="371"/>
      <c r="AS188" s="371"/>
      <c r="AT188" s="371"/>
    </row>
    <row r="189" spans="2:46" ht="15" x14ac:dyDescent="0.25">
      <c r="B189" s="372" t="s">
        <v>669</v>
      </c>
      <c r="C189" s="372" t="str">
        <f>CONCATENATE('Budget-Output-Worksheet'!$G$8)</f>
        <v>FY26</v>
      </c>
      <c r="E189" s="371" t="s">
        <v>667</v>
      </c>
      <c r="F189" s="371"/>
      <c r="G189" s="371" t="s">
        <v>669</v>
      </c>
      <c r="H189" s="371" t="s">
        <v>669</v>
      </c>
      <c r="I189" s="371" t="s">
        <v>667</v>
      </c>
      <c r="J189" s="383">
        <f t="shared" si="31"/>
        <v>0</v>
      </c>
      <c r="K189" s="371">
        <v>0</v>
      </c>
      <c r="L189" s="371">
        <f t="shared" si="32"/>
        <v>0</v>
      </c>
      <c r="M189" s="371">
        <f t="shared" si="33"/>
        <v>0</v>
      </c>
      <c r="N189" s="371">
        <f t="shared" si="34"/>
        <v>0</v>
      </c>
      <c r="O189" s="371">
        <f t="shared" si="35"/>
        <v>0</v>
      </c>
      <c r="P189" s="371">
        <f t="shared" si="36"/>
        <v>0</v>
      </c>
      <c r="Q189" s="371">
        <f t="shared" si="37"/>
        <v>0</v>
      </c>
      <c r="R189" s="371">
        <f t="shared" si="38"/>
        <v>0</v>
      </c>
      <c r="S189" s="371"/>
      <c r="T189" s="371"/>
      <c r="U189" s="371"/>
      <c r="V189" s="371"/>
      <c r="W189" s="371"/>
      <c r="X189" s="371"/>
      <c r="Y189" s="371"/>
      <c r="Z189" s="371"/>
      <c r="AA189" s="371"/>
      <c r="AB189" s="371"/>
      <c r="AC189" s="371"/>
      <c r="AD189" s="371"/>
      <c r="AE189" s="371"/>
      <c r="AF189" s="371"/>
      <c r="AG189" s="371"/>
      <c r="AH189" s="371"/>
      <c r="AI189" s="371"/>
      <c r="AJ189" s="371"/>
      <c r="AK189" s="371"/>
      <c r="AL189" s="371"/>
      <c r="AM189" s="371"/>
      <c r="AN189" s="371"/>
      <c r="AO189" s="371"/>
      <c r="AP189" s="371"/>
      <c r="AQ189" s="371"/>
      <c r="AR189" s="371"/>
      <c r="AS189" s="371"/>
      <c r="AT189" s="371"/>
    </row>
    <row r="190" spans="2:46" ht="15" x14ac:dyDescent="0.25">
      <c r="B190" s="372" t="s">
        <v>669</v>
      </c>
      <c r="C190" s="372" t="str">
        <f>CONCATENATE('Budget-Output-Worksheet'!$G$8)</f>
        <v>FY26</v>
      </c>
      <c r="E190" s="371" t="s">
        <v>667</v>
      </c>
      <c r="F190" s="371"/>
      <c r="G190" s="371" t="s">
        <v>669</v>
      </c>
      <c r="H190" s="371" t="s">
        <v>669</v>
      </c>
      <c r="I190" s="371" t="s">
        <v>667</v>
      </c>
      <c r="J190" s="383">
        <f t="shared" si="31"/>
        <v>0</v>
      </c>
      <c r="K190" s="371">
        <v>0</v>
      </c>
      <c r="L190" s="371">
        <f t="shared" si="32"/>
        <v>0</v>
      </c>
      <c r="M190" s="371">
        <f t="shared" si="33"/>
        <v>0</v>
      </c>
      <c r="N190" s="371">
        <f t="shared" si="34"/>
        <v>0</v>
      </c>
      <c r="O190" s="371">
        <f t="shared" si="35"/>
        <v>0</v>
      </c>
      <c r="P190" s="371">
        <f t="shared" si="36"/>
        <v>0</v>
      </c>
      <c r="Q190" s="371">
        <f t="shared" si="37"/>
        <v>0</v>
      </c>
      <c r="R190" s="371">
        <f t="shared" si="38"/>
        <v>0</v>
      </c>
      <c r="S190" s="371"/>
      <c r="T190" s="371"/>
      <c r="U190" s="371"/>
      <c r="V190" s="371"/>
      <c r="W190" s="371"/>
      <c r="X190" s="371"/>
      <c r="Y190" s="371"/>
      <c r="Z190" s="371"/>
      <c r="AA190" s="371"/>
      <c r="AB190" s="371"/>
      <c r="AC190" s="371"/>
      <c r="AD190" s="371"/>
      <c r="AE190" s="371"/>
      <c r="AF190" s="371"/>
      <c r="AG190" s="371"/>
      <c r="AH190" s="371"/>
      <c r="AI190" s="371"/>
      <c r="AJ190" s="371"/>
      <c r="AK190" s="371"/>
      <c r="AL190" s="371"/>
      <c r="AM190" s="371"/>
      <c r="AN190" s="371"/>
      <c r="AO190" s="371"/>
      <c r="AP190" s="371"/>
      <c r="AQ190" s="371"/>
      <c r="AR190" s="371"/>
      <c r="AS190" s="371"/>
      <c r="AT190" s="371"/>
    </row>
    <row r="191" spans="2:46" ht="15" x14ac:dyDescent="0.25">
      <c r="B191" s="372" t="s">
        <v>669</v>
      </c>
      <c r="C191" s="372" t="str">
        <f>CONCATENATE('Budget-Output-Worksheet'!$G$8)</f>
        <v>FY26</v>
      </c>
      <c r="E191" s="371" t="s">
        <v>667</v>
      </c>
      <c r="F191" s="371"/>
      <c r="G191" s="371" t="s">
        <v>669</v>
      </c>
      <c r="H191" s="371" t="s">
        <v>669</v>
      </c>
      <c r="I191" s="371" t="s">
        <v>667</v>
      </c>
      <c r="J191" s="383">
        <f t="shared" si="31"/>
        <v>0</v>
      </c>
      <c r="K191" s="371">
        <v>0</v>
      </c>
      <c r="L191" s="371">
        <f t="shared" si="32"/>
        <v>0</v>
      </c>
      <c r="M191" s="371">
        <f t="shared" si="33"/>
        <v>0</v>
      </c>
      <c r="N191" s="371">
        <f t="shared" si="34"/>
        <v>0</v>
      </c>
      <c r="O191" s="371">
        <f t="shared" si="35"/>
        <v>0</v>
      </c>
      <c r="P191" s="371">
        <f t="shared" si="36"/>
        <v>0</v>
      </c>
      <c r="Q191" s="371">
        <f t="shared" si="37"/>
        <v>0</v>
      </c>
      <c r="R191" s="371">
        <f t="shared" si="38"/>
        <v>0</v>
      </c>
      <c r="S191" s="371"/>
      <c r="T191" s="371"/>
      <c r="U191" s="371"/>
      <c r="V191" s="371"/>
      <c r="W191" s="371"/>
      <c r="X191" s="371"/>
      <c r="Y191" s="371"/>
      <c r="Z191" s="371"/>
      <c r="AA191" s="371"/>
      <c r="AB191" s="371"/>
      <c r="AC191" s="371"/>
      <c r="AD191" s="371"/>
      <c r="AE191" s="371"/>
      <c r="AF191" s="371"/>
      <c r="AG191" s="371"/>
      <c r="AH191" s="371"/>
      <c r="AI191" s="371"/>
      <c r="AJ191" s="371"/>
      <c r="AK191" s="371"/>
      <c r="AL191" s="371"/>
      <c r="AM191" s="371"/>
      <c r="AN191" s="371"/>
      <c r="AO191" s="371"/>
      <c r="AP191" s="371"/>
      <c r="AQ191" s="371"/>
      <c r="AR191" s="371"/>
      <c r="AS191" s="371"/>
      <c r="AT191" s="371"/>
    </row>
    <row r="192" spans="2:46" ht="15" x14ac:dyDescent="0.25">
      <c r="B192" s="372" t="s">
        <v>669</v>
      </c>
      <c r="C192" s="372" t="str">
        <f>CONCATENATE('Budget-Output-Worksheet'!$G$8)</f>
        <v>FY26</v>
      </c>
      <c r="E192" s="371" t="s">
        <v>667</v>
      </c>
      <c r="F192" s="371"/>
      <c r="G192" s="371" t="s">
        <v>669</v>
      </c>
      <c r="H192" s="371" t="s">
        <v>669</v>
      </c>
      <c r="I192" s="371" t="s">
        <v>667</v>
      </c>
      <c r="J192" s="383">
        <f t="shared" si="31"/>
        <v>0</v>
      </c>
      <c r="K192" s="371">
        <v>0</v>
      </c>
      <c r="L192" s="371">
        <f t="shared" si="32"/>
        <v>0</v>
      </c>
      <c r="M192" s="371">
        <f t="shared" si="33"/>
        <v>0</v>
      </c>
      <c r="N192" s="371">
        <f t="shared" si="34"/>
        <v>0</v>
      </c>
      <c r="O192" s="371">
        <f t="shared" si="35"/>
        <v>0</v>
      </c>
      <c r="P192" s="371">
        <f t="shared" si="36"/>
        <v>0</v>
      </c>
      <c r="Q192" s="371">
        <f t="shared" si="37"/>
        <v>0</v>
      </c>
      <c r="R192" s="371">
        <f t="shared" si="38"/>
        <v>0</v>
      </c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  <c r="AE192" s="371"/>
      <c r="AF192" s="371"/>
      <c r="AG192" s="371"/>
      <c r="AH192" s="371"/>
      <c r="AI192" s="371"/>
      <c r="AJ192" s="371"/>
      <c r="AK192" s="371"/>
      <c r="AL192" s="371"/>
      <c r="AM192" s="371"/>
      <c r="AN192" s="371"/>
      <c r="AO192" s="371"/>
      <c r="AP192" s="371"/>
      <c r="AQ192" s="371"/>
      <c r="AR192" s="371"/>
      <c r="AS192" s="371"/>
      <c r="AT192" s="371"/>
    </row>
    <row r="193" spans="2:46" ht="15" x14ac:dyDescent="0.25">
      <c r="B193" s="372" t="s">
        <v>669</v>
      </c>
      <c r="C193" s="372" t="str">
        <f>CONCATENATE('Budget-Output-Worksheet'!$G$8)</f>
        <v>FY26</v>
      </c>
      <c r="E193" s="371" t="s">
        <v>667</v>
      </c>
      <c r="F193" s="371"/>
      <c r="G193" s="371" t="s">
        <v>669</v>
      </c>
      <c r="H193" s="371" t="s">
        <v>669</v>
      </c>
      <c r="I193" s="371" t="s">
        <v>667</v>
      </c>
      <c r="J193" s="383">
        <f t="shared" si="31"/>
        <v>0</v>
      </c>
      <c r="K193" s="371">
        <v>0</v>
      </c>
      <c r="L193" s="371">
        <f t="shared" si="32"/>
        <v>0</v>
      </c>
      <c r="M193" s="371">
        <f t="shared" si="33"/>
        <v>0</v>
      </c>
      <c r="N193" s="371">
        <f t="shared" si="34"/>
        <v>0</v>
      </c>
      <c r="O193" s="371">
        <f t="shared" si="35"/>
        <v>0</v>
      </c>
      <c r="P193" s="371">
        <f t="shared" si="36"/>
        <v>0</v>
      </c>
      <c r="Q193" s="371">
        <f t="shared" si="37"/>
        <v>0</v>
      </c>
      <c r="R193" s="371">
        <f t="shared" si="38"/>
        <v>0</v>
      </c>
      <c r="S193" s="371"/>
      <c r="T193" s="371"/>
      <c r="U193" s="371"/>
      <c r="V193" s="371"/>
      <c r="W193" s="371"/>
      <c r="X193" s="371"/>
      <c r="Y193" s="371"/>
      <c r="Z193" s="371"/>
      <c r="AA193" s="371"/>
      <c r="AB193" s="371"/>
      <c r="AC193" s="371"/>
      <c r="AD193" s="371"/>
      <c r="AE193" s="371"/>
      <c r="AF193" s="371"/>
      <c r="AG193" s="371"/>
      <c r="AH193" s="371"/>
      <c r="AI193" s="371"/>
      <c r="AJ193" s="371"/>
      <c r="AK193" s="371"/>
      <c r="AL193" s="371"/>
      <c r="AM193" s="371"/>
      <c r="AN193" s="371"/>
      <c r="AO193" s="371"/>
      <c r="AP193" s="371"/>
      <c r="AQ193" s="371"/>
      <c r="AR193" s="371"/>
      <c r="AS193" s="371"/>
      <c r="AT193" s="371"/>
    </row>
    <row r="194" spans="2:46" ht="15" x14ac:dyDescent="0.25">
      <c r="B194" s="372" t="s">
        <v>669</v>
      </c>
      <c r="C194" s="372" t="str">
        <f>CONCATENATE('Budget-Output-Worksheet'!$G$8)</f>
        <v>FY26</v>
      </c>
      <c r="E194" s="371" t="s">
        <v>667</v>
      </c>
      <c r="F194" s="371"/>
      <c r="G194" s="371" t="s">
        <v>669</v>
      </c>
      <c r="H194" s="371" t="s">
        <v>669</v>
      </c>
      <c r="I194" s="371" t="s">
        <v>667</v>
      </c>
      <c r="J194" s="383">
        <f t="shared" ref="J194:J257" si="39">IF(C194="FY23",K194,IF(C194="FY24",L194,IF(C194="FY25",M194,IF(C194="FY26",N194,IF(C194="FY27",O194,IF(C194="FY28",P194,IF(C194="FY29",Q194,IF(C194="FY30",R194))))))))</f>
        <v>0</v>
      </c>
      <c r="K194" s="371">
        <v>0</v>
      </c>
      <c r="L194" s="371">
        <f t="shared" ref="L194:L257" si="40">K194</f>
        <v>0</v>
      </c>
      <c r="M194" s="371">
        <f t="shared" ref="M194:M257" si="41">L194</f>
        <v>0</v>
      </c>
      <c r="N194" s="371">
        <f t="shared" ref="N194:N257" si="42">M194</f>
        <v>0</v>
      </c>
      <c r="O194" s="371">
        <f t="shared" ref="O194:O257" si="43">N194</f>
        <v>0</v>
      </c>
      <c r="P194" s="371">
        <f t="shared" ref="P194:P257" si="44">O194</f>
        <v>0</v>
      </c>
      <c r="Q194" s="371">
        <f t="shared" ref="Q194:Q257" si="45">P194</f>
        <v>0</v>
      </c>
      <c r="R194" s="371">
        <f t="shared" ref="R194:R257" si="46">Q194</f>
        <v>0</v>
      </c>
      <c r="S194" s="371"/>
      <c r="T194" s="371"/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71"/>
      <c r="AG194" s="371"/>
      <c r="AH194" s="371"/>
      <c r="AI194" s="371"/>
      <c r="AJ194" s="371"/>
      <c r="AK194" s="371"/>
      <c r="AL194" s="371"/>
      <c r="AM194" s="371"/>
      <c r="AN194" s="371"/>
      <c r="AO194" s="371"/>
      <c r="AP194" s="371"/>
      <c r="AQ194" s="371"/>
      <c r="AR194" s="371"/>
      <c r="AS194" s="371"/>
      <c r="AT194" s="371"/>
    </row>
    <row r="195" spans="2:46" ht="15" x14ac:dyDescent="0.25">
      <c r="B195" s="372" t="s">
        <v>669</v>
      </c>
      <c r="C195" s="372" t="str">
        <f>CONCATENATE('Budget-Output-Worksheet'!$G$8)</f>
        <v>FY26</v>
      </c>
      <c r="E195" s="371" t="s">
        <v>667</v>
      </c>
      <c r="F195" s="371"/>
      <c r="G195" s="371" t="s">
        <v>669</v>
      </c>
      <c r="H195" s="371" t="s">
        <v>669</v>
      </c>
      <c r="I195" s="371" t="s">
        <v>667</v>
      </c>
      <c r="J195" s="383">
        <f t="shared" si="39"/>
        <v>0</v>
      </c>
      <c r="K195" s="371">
        <v>0</v>
      </c>
      <c r="L195" s="371">
        <f t="shared" si="40"/>
        <v>0</v>
      </c>
      <c r="M195" s="371">
        <f t="shared" si="41"/>
        <v>0</v>
      </c>
      <c r="N195" s="371">
        <f t="shared" si="42"/>
        <v>0</v>
      </c>
      <c r="O195" s="371">
        <f t="shared" si="43"/>
        <v>0</v>
      </c>
      <c r="P195" s="371">
        <f t="shared" si="44"/>
        <v>0</v>
      </c>
      <c r="Q195" s="371">
        <f t="shared" si="45"/>
        <v>0</v>
      </c>
      <c r="R195" s="371">
        <f t="shared" si="46"/>
        <v>0</v>
      </c>
      <c r="S195" s="371"/>
      <c r="T195" s="371"/>
      <c r="U195" s="371"/>
      <c r="V195" s="371"/>
      <c r="W195" s="371"/>
      <c r="X195" s="371"/>
      <c r="Y195" s="371"/>
      <c r="Z195" s="371"/>
      <c r="AA195" s="371"/>
      <c r="AB195" s="371"/>
      <c r="AC195" s="371"/>
      <c r="AD195" s="371"/>
      <c r="AE195" s="371"/>
      <c r="AF195" s="371"/>
      <c r="AG195" s="371"/>
      <c r="AH195" s="371"/>
      <c r="AI195" s="371"/>
      <c r="AJ195" s="371"/>
      <c r="AK195" s="371"/>
      <c r="AL195" s="371"/>
      <c r="AM195" s="371"/>
      <c r="AN195" s="371"/>
      <c r="AO195" s="371"/>
      <c r="AP195" s="371"/>
      <c r="AQ195" s="371"/>
      <c r="AR195" s="371"/>
      <c r="AS195" s="371"/>
      <c r="AT195" s="371"/>
    </row>
    <row r="196" spans="2:46" ht="15" x14ac:dyDescent="0.25">
      <c r="B196" s="372" t="s">
        <v>669</v>
      </c>
      <c r="C196" s="372" t="str">
        <f>CONCATENATE('Budget-Output-Worksheet'!$G$8)</f>
        <v>FY26</v>
      </c>
      <c r="E196" s="371" t="s">
        <v>667</v>
      </c>
      <c r="F196" s="371"/>
      <c r="G196" s="371" t="s">
        <v>669</v>
      </c>
      <c r="H196" s="371" t="s">
        <v>669</v>
      </c>
      <c r="I196" s="371" t="s">
        <v>667</v>
      </c>
      <c r="J196" s="383">
        <f t="shared" si="39"/>
        <v>0</v>
      </c>
      <c r="K196" s="371">
        <v>0</v>
      </c>
      <c r="L196" s="371">
        <f t="shared" si="40"/>
        <v>0</v>
      </c>
      <c r="M196" s="371">
        <f t="shared" si="41"/>
        <v>0</v>
      </c>
      <c r="N196" s="371">
        <f t="shared" si="42"/>
        <v>0</v>
      </c>
      <c r="O196" s="371">
        <f t="shared" si="43"/>
        <v>0</v>
      </c>
      <c r="P196" s="371">
        <f t="shared" si="44"/>
        <v>0</v>
      </c>
      <c r="Q196" s="371">
        <f t="shared" si="45"/>
        <v>0</v>
      </c>
      <c r="R196" s="371">
        <f t="shared" si="46"/>
        <v>0</v>
      </c>
      <c r="S196" s="371"/>
      <c r="T196" s="371"/>
      <c r="U196" s="371"/>
      <c r="V196" s="371"/>
      <c r="W196" s="371"/>
      <c r="X196" s="371"/>
      <c r="Y196" s="371"/>
      <c r="Z196" s="371"/>
      <c r="AA196" s="371"/>
      <c r="AB196" s="371"/>
      <c r="AC196" s="371"/>
      <c r="AD196" s="371"/>
      <c r="AE196" s="371"/>
      <c r="AF196" s="371"/>
      <c r="AG196" s="371"/>
      <c r="AH196" s="371"/>
      <c r="AI196" s="371"/>
      <c r="AJ196" s="371"/>
      <c r="AK196" s="371"/>
      <c r="AL196" s="371"/>
      <c r="AM196" s="371"/>
      <c r="AN196" s="371"/>
      <c r="AO196" s="371"/>
      <c r="AP196" s="371"/>
      <c r="AQ196" s="371"/>
      <c r="AR196" s="371"/>
      <c r="AS196" s="371"/>
      <c r="AT196" s="371"/>
    </row>
    <row r="197" spans="2:46" ht="15" x14ac:dyDescent="0.25">
      <c r="B197" s="372" t="s">
        <v>669</v>
      </c>
      <c r="C197" s="372" t="str">
        <f>CONCATENATE('Budget-Output-Worksheet'!$G$8)</f>
        <v>FY26</v>
      </c>
      <c r="E197" s="371" t="s">
        <v>667</v>
      </c>
      <c r="F197" s="371"/>
      <c r="G197" s="371" t="s">
        <v>669</v>
      </c>
      <c r="H197" s="371" t="s">
        <v>669</v>
      </c>
      <c r="I197" s="371" t="s">
        <v>667</v>
      </c>
      <c r="J197" s="383">
        <f t="shared" si="39"/>
        <v>0</v>
      </c>
      <c r="K197" s="371">
        <v>0</v>
      </c>
      <c r="L197" s="371">
        <f t="shared" si="40"/>
        <v>0</v>
      </c>
      <c r="M197" s="371">
        <f t="shared" si="41"/>
        <v>0</v>
      </c>
      <c r="N197" s="371">
        <f t="shared" si="42"/>
        <v>0</v>
      </c>
      <c r="O197" s="371">
        <f t="shared" si="43"/>
        <v>0</v>
      </c>
      <c r="P197" s="371">
        <f t="shared" si="44"/>
        <v>0</v>
      </c>
      <c r="Q197" s="371">
        <f t="shared" si="45"/>
        <v>0</v>
      </c>
      <c r="R197" s="371">
        <f t="shared" si="46"/>
        <v>0</v>
      </c>
      <c r="S197" s="371"/>
      <c r="T197" s="371"/>
      <c r="U197" s="371"/>
      <c r="V197" s="371"/>
      <c r="W197" s="371"/>
      <c r="X197" s="371"/>
      <c r="Y197" s="371"/>
      <c r="Z197" s="371"/>
      <c r="AA197" s="371"/>
      <c r="AB197" s="371"/>
      <c r="AC197" s="371"/>
      <c r="AD197" s="371"/>
      <c r="AE197" s="371"/>
      <c r="AF197" s="371"/>
      <c r="AG197" s="371"/>
      <c r="AH197" s="371"/>
      <c r="AI197" s="371"/>
      <c r="AJ197" s="371"/>
      <c r="AK197" s="371"/>
      <c r="AL197" s="371"/>
      <c r="AM197" s="371"/>
      <c r="AN197" s="371"/>
      <c r="AO197" s="371"/>
      <c r="AP197" s="371"/>
      <c r="AQ197" s="371"/>
      <c r="AR197" s="371"/>
      <c r="AS197" s="371"/>
      <c r="AT197" s="371"/>
    </row>
    <row r="198" spans="2:46" ht="15" x14ac:dyDescent="0.25">
      <c r="B198" s="372" t="s">
        <v>669</v>
      </c>
      <c r="C198" s="372" t="str">
        <f>CONCATENATE('Budget-Output-Worksheet'!$G$8)</f>
        <v>FY26</v>
      </c>
      <c r="E198" s="371" t="s">
        <v>667</v>
      </c>
      <c r="F198" s="371"/>
      <c r="G198" s="371" t="s">
        <v>669</v>
      </c>
      <c r="H198" s="371" t="s">
        <v>669</v>
      </c>
      <c r="I198" s="371" t="s">
        <v>667</v>
      </c>
      <c r="J198" s="383">
        <f t="shared" si="39"/>
        <v>0</v>
      </c>
      <c r="K198" s="371">
        <v>0</v>
      </c>
      <c r="L198" s="371">
        <f t="shared" si="40"/>
        <v>0</v>
      </c>
      <c r="M198" s="371">
        <f t="shared" si="41"/>
        <v>0</v>
      </c>
      <c r="N198" s="371">
        <f t="shared" si="42"/>
        <v>0</v>
      </c>
      <c r="O198" s="371">
        <f t="shared" si="43"/>
        <v>0</v>
      </c>
      <c r="P198" s="371">
        <f t="shared" si="44"/>
        <v>0</v>
      </c>
      <c r="Q198" s="371">
        <f t="shared" si="45"/>
        <v>0</v>
      </c>
      <c r="R198" s="371">
        <f t="shared" si="46"/>
        <v>0</v>
      </c>
      <c r="S198" s="371"/>
      <c r="T198" s="371"/>
      <c r="U198" s="371"/>
      <c r="V198" s="371"/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371"/>
      <c r="AJ198" s="371"/>
      <c r="AK198" s="371"/>
      <c r="AL198" s="371"/>
      <c r="AM198" s="371"/>
      <c r="AN198" s="371"/>
      <c r="AO198" s="371"/>
      <c r="AP198" s="371"/>
      <c r="AQ198" s="371"/>
      <c r="AR198" s="371"/>
      <c r="AS198" s="371"/>
      <c r="AT198" s="371"/>
    </row>
    <row r="199" spans="2:46" ht="15" x14ac:dyDescent="0.25">
      <c r="B199" s="372" t="s">
        <v>669</v>
      </c>
      <c r="C199" s="372" t="str">
        <f>CONCATENATE('Budget-Output-Worksheet'!$G$8)</f>
        <v>FY26</v>
      </c>
      <c r="E199" s="371" t="s">
        <v>667</v>
      </c>
      <c r="F199" s="371"/>
      <c r="G199" s="371" t="s">
        <v>669</v>
      </c>
      <c r="H199" s="371" t="s">
        <v>669</v>
      </c>
      <c r="I199" s="371" t="s">
        <v>667</v>
      </c>
      <c r="J199" s="383">
        <f t="shared" si="39"/>
        <v>0</v>
      </c>
      <c r="K199" s="371">
        <v>0</v>
      </c>
      <c r="L199" s="371">
        <f t="shared" si="40"/>
        <v>0</v>
      </c>
      <c r="M199" s="371">
        <f t="shared" si="41"/>
        <v>0</v>
      </c>
      <c r="N199" s="371">
        <f t="shared" si="42"/>
        <v>0</v>
      </c>
      <c r="O199" s="371">
        <f t="shared" si="43"/>
        <v>0</v>
      </c>
      <c r="P199" s="371">
        <f t="shared" si="44"/>
        <v>0</v>
      </c>
      <c r="Q199" s="371">
        <f t="shared" si="45"/>
        <v>0</v>
      </c>
      <c r="R199" s="371">
        <f t="shared" si="46"/>
        <v>0</v>
      </c>
      <c r="S199" s="371"/>
      <c r="T199" s="371"/>
      <c r="U199" s="371"/>
      <c r="V199" s="371"/>
      <c r="W199" s="371"/>
      <c r="X199" s="371"/>
      <c r="Y199" s="371"/>
      <c r="Z199" s="371"/>
      <c r="AA199" s="371"/>
      <c r="AB199" s="371"/>
      <c r="AC199" s="371"/>
      <c r="AD199" s="371"/>
      <c r="AE199" s="371"/>
      <c r="AF199" s="371"/>
      <c r="AG199" s="371"/>
      <c r="AH199" s="371"/>
      <c r="AI199" s="371"/>
      <c r="AJ199" s="371"/>
      <c r="AK199" s="371"/>
      <c r="AL199" s="371"/>
      <c r="AM199" s="371"/>
      <c r="AN199" s="371"/>
      <c r="AO199" s="371"/>
      <c r="AP199" s="371"/>
      <c r="AQ199" s="371"/>
      <c r="AR199" s="371"/>
      <c r="AS199" s="371"/>
      <c r="AT199" s="371"/>
    </row>
    <row r="200" spans="2:46" ht="15" x14ac:dyDescent="0.25">
      <c r="B200" s="372" t="s">
        <v>669</v>
      </c>
      <c r="C200" s="372" t="str">
        <f>CONCATENATE('Budget-Output-Worksheet'!$G$8)</f>
        <v>FY26</v>
      </c>
      <c r="E200" s="371" t="s">
        <v>667</v>
      </c>
      <c r="F200" s="371"/>
      <c r="G200" s="371" t="s">
        <v>669</v>
      </c>
      <c r="H200" s="371" t="s">
        <v>669</v>
      </c>
      <c r="I200" s="371" t="s">
        <v>667</v>
      </c>
      <c r="J200" s="383">
        <f t="shared" si="39"/>
        <v>0</v>
      </c>
      <c r="K200" s="371">
        <v>0</v>
      </c>
      <c r="L200" s="371">
        <f t="shared" si="40"/>
        <v>0</v>
      </c>
      <c r="M200" s="371">
        <f t="shared" si="41"/>
        <v>0</v>
      </c>
      <c r="N200" s="371">
        <f t="shared" si="42"/>
        <v>0</v>
      </c>
      <c r="O200" s="371">
        <f t="shared" si="43"/>
        <v>0</v>
      </c>
      <c r="P200" s="371">
        <f t="shared" si="44"/>
        <v>0</v>
      </c>
      <c r="Q200" s="371">
        <f t="shared" si="45"/>
        <v>0</v>
      </c>
      <c r="R200" s="371">
        <f t="shared" si="46"/>
        <v>0</v>
      </c>
      <c r="S200" s="371"/>
      <c r="T200" s="371"/>
      <c r="U200" s="371"/>
      <c r="V200" s="371"/>
      <c r="W200" s="371"/>
      <c r="X200" s="371"/>
      <c r="Y200" s="371"/>
      <c r="Z200" s="371"/>
      <c r="AA200" s="371"/>
      <c r="AB200" s="371"/>
      <c r="AC200" s="371"/>
      <c r="AD200" s="371"/>
      <c r="AE200" s="371"/>
      <c r="AF200" s="371"/>
      <c r="AG200" s="371"/>
      <c r="AH200" s="371"/>
      <c r="AI200" s="371"/>
      <c r="AJ200" s="371"/>
      <c r="AK200" s="371"/>
      <c r="AL200" s="371"/>
      <c r="AM200" s="371"/>
      <c r="AN200" s="371"/>
      <c r="AO200" s="371"/>
      <c r="AP200" s="371"/>
      <c r="AQ200" s="371"/>
      <c r="AR200" s="371"/>
      <c r="AS200" s="371"/>
      <c r="AT200" s="371"/>
    </row>
    <row r="201" spans="2:46" ht="15" x14ac:dyDescent="0.25">
      <c r="B201" s="372" t="s">
        <v>669</v>
      </c>
      <c r="C201" s="372" t="str">
        <f>CONCATENATE('Budget-Output-Worksheet'!$G$8)</f>
        <v>FY26</v>
      </c>
      <c r="E201" s="371" t="s">
        <v>667</v>
      </c>
      <c r="F201" s="371"/>
      <c r="G201" s="371" t="s">
        <v>669</v>
      </c>
      <c r="H201" s="371" t="s">
        <v>669</v>
      </c>
      <c r="I201" s="371" t="s">
        <v>667</v>
      </c>
      <c r="J201" s="383">
        <f t="shared" si="39"/>
        <v>0</v>
      </c>
      <c r="K201" s="371">
        <v>0</v>
      </c>
      <c r="L201" s="371">
        <f t="shared" si="40"/>
        <v>0</v>
      </c>
      <c r="M201" s="371">
        <f t="shared" si="41"/>
        <v>0</v>
      </c>
      <c r="N201" s="371">
        <f t="shared" si="42"/>
        <v>0</v>
      </c>
      <c r="O201" s="371">
        <f t="shared" si="43"/>
        <v>0</v>
      </c>
      <c r="P201" s="371">
        <f t="shared" si="44"/>
        <v>0</v>
      </c>
      <c r="Q201" s="371">
        <f t="shared" si="45"/>
        <v>0</v>
      </c>
      <c r="R201" s="371">
        <f t="shared" si="46"/>
        <v>0</v>
      </c>
      <c r="S201" s="371"/>
      <c r="T201" s="371"/>
      <c r="U201" s="371"/>
      <c r="V201" s="371"/>
      <c r="W201" s="371"/>
      <c r="X201" s="371"/>
      <c r="Y201" s="371"/>
      <c r="Z201" s="371"/>
      <c r="AA201" s="371"/>
      <c r="AB201" s="371"/>
      <c r="AC201" s="371"/>
      <c r="AD201" s="371"/>
      <c r="AE201" s="371"/>
      <c r="AF201" s="371"/>
      <c r="AG201" s="371"/>
      <c r="AH201" s="371"/>
      <c r="AI201" s="371"/>
      <c r="AJ201" s="371"/>
      <c r="AK201" s="371"/>
      <c r="AL201" s="371"/>
      <c r="AM201" s="371"/>
      <c r="AN201" s="371"/>
      <c r="AO201" s="371"/>
      <c r="AP201" s="371"/>
      <c r="AQ201" s="371"/>
      <c r="AR201" s="371"/>
      <c r="AS201" s="371"/>
      <c r="AT201" s="371"/>
    </row>
    <row r="202" spans="2:46" ht="15" x14ac:dyDescent="0.25">
      <c r="B202" s="372" t="s">
        <v>669</v>
      </c>
      <c r="C202" s="372" t="str">
        <f>CONCATENATE('Budget-Output-Worksheet'!$G$8)</f>
        <v>FY26</v>
      </c>
      <c r="E202" s="371" t="s">
        <v>667</v>
      </c>
      <c r="F202" s="371"/>
      <c r="G202" s="371" t="s">
        <v>669</v>
      </c>
      <c r="H202" s="371" t="s">
        <v>669</v>
      </c>
      <c r="I202" s="371" t="s">
        <v>667</v>
      </c>
      <c r="J202" s="383">
        <f t="shared" si="39"/>
        <v>0</v>
      </c>
      <c r="K202" s="371">
        <v>0</v>
      </c>
      <c r="L202" s="371">
        <f t="shared" si="40"/>
        <v>0</v>
      </c>
      <c r="M202" s="371">
        <f t="shared" si="41"/>
        <v>0</v>
      </c>
      <c r="N202" s="371">
        <f t="shared" si="42"/>
        <v>0</v>
      </c>
      <c r="O202" s="371">
        <f t="shared" si="43"/>
        <v>0</v>
      </c>
      <c r="P202" s="371">
        <f t="shared" si="44"/>
        <v>0</v>
      </c>
      <c r="Q202" s="371">
        <f t="shared" si="45"/>
        <v>0</v>
      </c>
      <c r="R202" s="371">
        <f t="shared" si="46"/>
        <v>0</v>
      </c>
      <c r="S202" s="371"/>
      <c r="T202" s="371"/>
      <c r="U202" s="371"/>
      <c r="V202" s="371"/>
      <c r="W202" s="371"/>
      <c r="X202" s="371"/>
      <c r="Y202" s="371"/>
      <c r="Z202" s="371"/>
      <c r="AA202" s="371"/>
      <c r="AB202" s="371"/>
      <c r="AC202" s="371"/>
      <c r="AD202" s="371"/>
      <c r="AE202" s="371"/>
      <c r="AF202" s="371"/>
      <c r="AG202" s="371"/>
      <c r="AH202" s="371"/>
      <c r="AI202" s="371"/>
      <c r="AJ202" s="371"/>
      <c r="AK202" s="371"/>
      <c r="AL202" s="371"/>
      <c r="AM202" s="371"/>
      <c r="AN202" s="371"/>
      <c r="AO202" s="371"/>
      <c r="AP202" s="371"/>
      <c r="AQ202" s="371"/>
      <c r="AR202" s="371"/>
      <c r="AS202" s="371"/>
      <c r="AT202" s="371"/>
    </row>
    <row r="203" spans="2:46" ht="15" x14ac:dyDescent="0.25">
      <c r="B203" s="372" t="s">
        <v>669</v>
      </c>
      <c r="C203" s="372" t="str">
        <f>CONCATENATE('Budget-Output-Worksheet'!$G$8)</f>
        <v>FY26</v>
      </c>
      <c r="E203" s="371" t="s">
        <v>667</v>
      </c>
      <c r="F203" s="371"/>
      <c r="G203" s="371" t="s">
        <v>669</v>
      </c>
      <c r="H203" s="371" t="s">
        <v>669</v>
      </c>
      <c r="I203" s="371" t="s">
        <v>667</v>
      </c>
      <c r="J203" s="383">
        <f t="shared" si="39"/>
        <v>0</v>
      </c>
      <c r="K203" s="371">
        <v>0</v>
      </c>
      <c r="L203" s="371">
        <f t="shared" si="40"/>
        <v>0</v>
      </c>
      <c r="M203" s="371">
        <f t="shared" si="41"/>
        <v>0</v>
      </c>
      <c r="N203" s="371">
        <f t="shared" si="42"/>
        <v>0</v>
      </c>
      <c r="O203" s="371">
        <f t="shared" si="43"/>
        <v>0</v>
      </c>
      <c r="P203" s="371">
        <f t="shared" si="44"/>
        <v>0</v>
      </c>
      <c r="Q203" s="371">
        <f t="shared" si="45"/>
        <v>0</v>
      </c>
      <c r="R203" s="371">
        <f t="shared" si="46"/>
        <v>0</v>
      </c>
      <c r="S203" s="371"/>
      <c r="T203" s="371"/>
      <c r="U203" s="371"/>
      <c r="V203" s="371"/>
      <c r="W203" s="371"/>
      <c r="X203" s="371"/>
      <c r="Y203" s="371"/>
      <c r="Z203" s="371"/>
      <c r="AA203" s="371"/>
      <c r="AB203" s="371"/>
      <c r="AC203" s="371"/>
      <c r="AD203" s="371"/>
      <c r="AE203" s="371"/>
      <c r="AF203" s="371"/>
      <c r="AG203" s="371"/>
      <c r="AH203" s="371"/>
      <c r="AI203" s="371"/>
      <c r="AJ203" s="371"/>
      <c r="AK203" s="371"/>
      <c r="AL203" s="371"/>
      <c r="AM203" s="371"/>
      <c r="AN203" s="371"/>
      <c r="AO203" s="371"/>
      <c r="AP203" s="371"/>
      <c r="AQ203" s="371"/>
      <c r="AR203" s="371"/>
      <c r="AS203" s="371"/>
      <c r="AT203" s="371"/>
    </row>
    <row r="204" spans="2:46" ht="15" x14ac:dyDescent="0.25">
      <c r="B204" s="372" t="s">
        <v>669</v>
      </c>
      <c r="C204" s="372" t="str">
        <f>CONCATENATE('Budget-Output-Worksheet'!$G$8)</f>
        <v>FY26</v>
      </c>
      <c r="E204" s="371" t="s">
        <v>667</v>
      </c>
      <c r="F204" s="371"/>
      <c r="G204" s="371" t="s">
        <v>669</v>
      </c>
      <c r="H204" s="371" t="s">
        <v>669</v>
      </c>
      <c r="I204" s="371" t="s">
        <v>667</v>
      </c>
      <c r="J204" s="383">
        <f t="shared" si="39"/>
        <v>0</v>
      </c>
      <c r="K204" s="371">
        <v>0</v>
      </c>
      <c r="L204" s="371">
        <f t="shared" si="40"/>
        <v>0</v>
      </c>
      <c r="M204" s="371">
        <f t="shared" si="41"/>
        <v>0</v>
      </c>
      <c r="N204" s="371">
        <f t="shared" si="42"/>
        <v>0</v>
      </c>
      <c r="O204" s="371">
        <f t="shared" si="43"/>
        <v>0</v>
      </c>
      <c r="P204" s="371">
        <f t="shared" si="44"/>
        <v>0</v>
      </c>
      <c r="Q204" s="371">
        <f t="shared" si="45"/>
        <v>0</v>
      </c>
      <c r="R204" s="371">
        <f t="shared" si="46"/>
        <v>0</v>
      </c>
      <c r="S204" s="371"/>
      <c r="T204" s="371"/>
      <c r="U204" s="371"/>
      <c r="V204" s="371"/>
      <c r="W204" s="371"/>
      <c r="X204" s="371"/>
      <c r="Y204" s="371"/>
      <c r="Z204" s="371"/>
      <c r="AA204" s="371"/>
      <c r="AB204" s="371"/>
      <c r="AC204" s="371"/>
      <c r="AD204" s="371"/>
      <c r="AE204" s="371"/>
      <c r="AF204" s="371"/>
      <c r="AG204" s="371"/>
      <c r="AH204" s="371"/>
      <c r="AI204" s="371"/>
      <c r="AJ204" s="371"/>
      <c r="AK204" s="371"/>
      <c r="AL204" s="371"/>
      <c r="AM204" s="371"/>
      <c r="AN204" s="371"/>
      <c r="AO204" s="371"/>
      <c r="AP204" s="371"/>
      <c r="AQ204" s="371"/>
      <c r="AR204" s="371"/>
      <c r="AS204" s="371"/>
      <c r="AT204" s="371"/>
    </row>
    <row r="205" spans="2:46" ht="15" x14ac:dyDescent="0.25">
      <c r="B205" s="372" t="s">
        <v>669</v>
      </c>
      <c r="C205" s="372" t="str">
        <f>CONCATENATE('Budget-Output-Worksheet'!$G$8)</f>
        <v>FY26</v>
      </c>
      <c r="E205" s="371" t="s">
        <v>667</v>
      </c>
      <c r="F205" s="371"/>
      <c r="G205" s="371" t="s">
        <v>669</v>
      </c>
      <c r="H205" s="371" t="s">
        <v>669</v>
      </c>
      <c r="I205" s="371" t="s">
        <v>667</v>
      </c>
      <c r="J205" s="383">
        <f t="shared" si="39"/>
        <v>0</v>
      </c>
      <c r="K205" s="371">
        <v>0</v>
      </c>
      <c r="L205" s="371">
        <f t="shared" si="40"/>
        <v>0</v>
      </c>
      <c r="M205" s="371">
        <f t="shared" si="41"/>
        <v>0</v>
      </c>
      <c r="N205" s="371">
        <f t="shared" si="42"/>
        <v>0</v>
      </c>
      <c r="O205" s="371">
        <f t="shared" si="43"/>
        <v>0</v>
      </c>
      <c r="P205" s="371">
        <f t="shared" si="44"/>
        <v>0</v>
      </c>
      <c r="Q205" s="371">
        <f t="shared" si="45"/>
        <v>0</v>
      </c>
      <c r="R205" s="371">
        <f t="shared" si="46"/>
        <v>0</v>
      </c>
      <c r="S205" s="371"/>
      <c r="T205" s="371"/>
      <c r="U205" s="371"/>
      <c r="V205" s="371"/>
      <c r="W205" s="371"/>
      <c r="X205" s="371"/>
      <c r="Y205" s="371"/>
      <c r="Z205" s="371"/>
      <c r="AA205" s="371"/>
      <c r="AB205" s="371"/>
      <c r="AC205" s="371"/>
      <c r="AD205" s="371"/>
      <c r="AE205" s="371"/>
      <c r="AF205" s="371"/>
      <c r="AG205" s="371"/>
      <c r="AH205" s="371"/>
      <c r="AI205" s="371"/>
      <c r="AJ205" s="371"/>
      <c r="AK205" s="371"/>
      <c r="AL205" s="371"/>
      <c r="AM205" s="371"/>
      <c r="AN205" s="371"/>
      <c r="AO205" s="371"/>
      <c r="AP205" s="371"/>
      <c r="AQ205" s="371"/>
      <c r="AR205" s="371"/>
      <c r="AS205" s="371"/>
      <c r="AT205" s="371"/>
    </row>
    <row r="206" spans="2:46" ht="15" x14ac:dyDescent="0.25">
      <c r="B206" s="372" t="s">
        <v>669</v>
      </c>
      <c r="C206" s="372" t="str">
        <f>CONCATENATE('Budget-Output-Worksheet'!$G$8)</f>
        <v>FY26</v>
      </c>
      <c r="E206" s="371" t="s">
        <v>667</v>
      </c>
      <c r="F206" s="371"/>
      <c r="G206" s="371" t="s">
        <v>669</v>
      </c>
      <c r="H206" s="371" t="s">
        <v>669</v>
      </c>
      <c r="I206" s="371" t="s">
        <v>667</v>
      </c>
      <c r="J206" s="383">
        <f t="shared" si="39"/>
        <v>0</v>
      </c>
      <c r="K206" s="371">
        <v>0</v>
      </c>
      <c r="L206" s="371">
        <f t="shared" si="40"/>
        <v>0</v>
      </c>
      <c r="M206" s="371">
        <f t="shared" si="41"/>
        <v>0</v>
      </c>
      <c r="N206" s="371">
        <f t="shared" si="42"/>
        <v>0</v>
      </c>
      <c r="O206" s="371">
        <f t="shared" si="43"/>
        <v>0</v>
      </c>
      <c r="P206" s="371">
        <f t="shared" si="44"/>
        <v>0</v>
      </c>
      <c r="Q206" s="371">
        <f t="shared" si="45"/>
        <v>0</v>
      </c>
      <c r="R206" s="371">
        <f t="shared" si="46"/>
        <v>0</v>
      </c>
      <c r="S206" s="371"/>
      <c r="T206" s="371"/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71"/>
      <c r="AG206" s="371"/>
      <c r="AH206" s="371"/>
      <c r="AI206" s="371"/>
      <c r="AJ206" s="371"/>
      <c r="AK206" s="371"/>
      <c r="AL206" s="371"/>
      <c r="AM206" s="371"/>
      <c r="AN206" s="371"/>
      <c r="AO206" s="371"/>
      <c r="AP206" s="371"/>
      <c r="AQ206" s="371"/>
      <c r="AR206" s="371"/>
      <c r="AS206" s="371"/>
      <c r="AT206" s="371"/>
    </row>
    <row r="207" spans="2:46" ht="15" x14ac:dyDescent="0.25">
      <c r="B207" s="372" t="s">
        <v>669</v>
      </c>
      <c r="C207" s="372" t="str">
        <f>CONCATENATE('Budget-Output-Worksheet'!$G$8)</f>
        <v>FY26</v>
      </c>
      <c r="E207" s="371" t="s">
        <v>667</v>
      </c>
      <c r="F207" s="371"/>
      <c r="G207" s="371" t="s">
        <v>669</v>
      </c>
      <c r="H207" s="371" t="s">
        <v>669</v>
      </c>
      <c r="I207" s="371" t="s">
        <v>667</v>
      </c>
      <c r="J207" s="383">
        <f t="shared" si="39"/>
        <v>0</v>
      </c>
      <c r="K207" s="371">
        <v>0</v>
      </c>
      <c r="L207" s="371">
        <f t="shared" si="40"/>
        <v>0</v>
      </c>
      <c r="M207" s="371">
        <f t="shared" si="41"/>
        <v>0</v>
      </c>
      <c r="N207" s="371">
        <f t="shared" si="42"/>
        <v>0</v>
      </c>
      <c r="O207" s="371">
        <f t="shared" si="43"/>
        <v>0</v>
      </c>
      <c r="P207" s="371">
        <f t="shared" si="44"/>
        <v>0</v>
      </c>
      <c r="Q207" s="371">
        <f t="shared" si="45"/>
        <v>0</v>
      </c>
      <c r="R207" s="371">
        <f t="shared" si="46"/>
        <v>0</v>
      </c>
      <c r="S207" s="371"/>
      <c r="T207" s="371"/>
      <c r="U207" s="371"/>
      <c r="V207" s="371"/>
      <c r="W207" s="371"/>
      <c r="X207" s="371"/>
      <c r="Y207" s="371"/>
      <c r="Z207" s="371"/>
      <c r="AA207" s="371"/>
      <c r="AB207" s="371"/>
      <c r="AC207" s="371"/>
      <c r="AD207" s="371"/>
      <c r="AE207" s="371"/>
      <c r="AF207" s="371"/>
      <c r="AG207" s="371"/>
      <c r="AH207" s="371"/>
      <c r="AI207" s="371"/>
      <c r="AJ207" s="371"/>
      <c r="AK207" s="371"/>
      <c r="AL207" s="371"/>
      <c r="AM207" s="371"/>
      <c r="AN207" s="371"/>
      <c r="AO207" s="371"/>
      <c r="AP207" s="371"/>
      <c r="AQ207" s="371"/>
      <c r="AR207" s="371"/>
      <c r="AS207" s="371"/>
      <c r="AT207" s="371"/>
    </row>
    <row r="208" spans="2:46" ht="15" x14ac:dyDescent="0.25">
      <c r="B208" s="372" t="s">
        <v>669</v>
      </c>
      <c r="C208" s="372" t="str">
        <f>CONCATENATE('Budget-Output-Worksheet'!$G$8)</f>
        <v>FY26</v>
      </c>
      <c r="E208" s="371" t="s">
        <v>667</v>
      </c>
      <c r="F208" s="371"/>
      <c r="G208" s="371" t="s">
        <v>669</v>
      </c>
      <c r="H208" s="371" t="s">
        <v>669</v>
      </c>
      <c r="I208" s="371" t="s">
        <v>667</v>
      </c>
      <c r="J208" s="383">
        <f t="shared" si="39"/>
        <v>0</v>
      </c>
      <c r="K208" s="371">
        <v>0</v>
      </c>
      <c r="L208" s="371">
        <f t="shared" si="40"/>
        <v>0</v>
      </c>
      <c r="M208" s="371">
        <f t="shared" si="41"/>
        <v>0</v>
      </c>
      <c r="N208" s="371">
        <f t="shared" si="42"/>
        <v>0</v>
      </c>
      <c r="O208" s="371">
        <f t="shared" si="43"/>
        <v>0</v>
      </c>
      <c r="P208" s="371">
        <f t="shared" si="44"/>
        <v>0</v>
      </c>
      <c r="Q208" s="371">
        <f t="shared" si="45"/>
        <v>0</v>
      </c>
      <c r="R208" s="371">
        <f t="shared" si="46"/>
        <v>0</v>
      </c>
      <c r="S208" s="371"/>
      <c r="T208" s="371"/>
      <c r="U208" s="371"/>
      <c r="V208" s="371"/>
      <c r="W208" s="371"/>
      <c r="X208" s="371"/>
      <c r="Y208" s="371"/>
      <c r="Z208" s="371"/>
      <c r="AA208" s="371"/>
      <c r="AB208" s="371"/>
      <c r="AC208" s="371"/>
      <c r="AD208" s="371"/>
      <c r="AE208" s="371"/>
      <c r="AF208" s="371"/>
      <c r="AG208" s="371"/>
      <c r="AH208" s="371"/>
      <c r="AI208" s="371"/>
      <c r="AJ208" s="371"/>
      <c r="AK208" s="371"/>
      <c r="AL208" s="371"/>
      <c r="AM208" s="371"/>
      <c r="AN208" s="371"/>
      <c r="AO208" s="371"/>
      <c r="AP208" s="371"/>
      <c r="AQ208" s="371"/>
      <c r="AR208" s="371"/>
      <c r="AS208" s="371"/>
      <c r="AT208" s="371"/>
    </row>
    <row r="209" spans="2:46" ht="15" x14ac:dyDescent="0.25">
      <c r="B209" s="372" t="s">
        <v>669</v>
      </c>
      <c r="C209" s="372" t="str">
        <f>CONCATENATE('Budget-Output-Worksheet'!$G$8)</f>
        <v>FY26</v>
      </c>
      <c r="E209" s="371" t="s">
        <v>667</v>
      </c>
      <c r="F209" s="371"/>
      <c r="G209" s="371" t="s">
        <v>669</v>
      </c>
      <c r="H209" s="371" t="s">
        <v>669</v>
      </c>
      <c r="I209" s="371" t="s">
        <v>667</v>
      </c>
      <c r="J209" s="383">
        <f t="shared" si="39"/>
        <v>0</v>
      </c>
      <c r="K209" s="371">
        <v>0</v>
      </c>
      <c r="L209" s="371">
        <f t="shared" si="40"/>
        <v>0</v>
      </c>
      <c r="M209" s="371">
        <f t="shared" si="41"/>
        <v>0</v>
      </c>
      <c r="N209" s="371">
        <f t="shared" si="42"/>
        <v>0</v>
      </c>
      <c r="O209" s="371">
        <f t="shared" si="43"/>
        <v>0</v>
      </c>
      <c r="P209" s="371">
        <f t="shared" si="44"/>
        <v>0</v>
      </c>
      <c r="Q209" s="371">
        <f t="shared" si="45"/>
        <v>0</v>
      </c>
      <c r="R209" s="371">
        <f t="shared" si="46"/>
        <v>0</v>
      </c>
      <c r="S209" s="371"/>
      <c r="T209" s="371"/>
      <c r="U209" s="371"/>
      <c r="V209" s="371"/>
      <c r="W209" s="371"/>
      <c r="X209" s="371"/>
      <c r="Y209" s="371"/>
      <c r="Z209" s="371"/>
      <c r="AA209" s="371"/>
      <c r="AB209" s="371"/>
      <c r="AC209" s="371"/>
      <c r="AD209" s="371"/>
      <c r="AE209" s="371"/>
      <c r="AF209" s="371"/>
      <c r="AG209" s="371"/>
      <c r="AH209" s="371"/>
      <c r="AI209" s="371"/>
      <c r="AJ209" s="371"/>
      <c r="AK209" s="371"/>
      <c r="AL209" s="371"/>
      <c r="AM209" s="371"/>
      <c r="AN209" s="371"/>
      <c r="AO209" s="371"/>
      <c r="AP209" s="371"/>
      <c r="AQ209" s="371"/>
      <c r="AR209" s="371"/>
      <c r="AS209" s="371"/>
      <c r="AT209" s="371"/>
    </row>
    <row r="210" spans="2:46" ht="15" x14ac:dyDescent="0.25">
      <c r="B210" s="372" t="s">
        <v>669</v>
      </c>
      <c r="C210" s="372" t="str">
        <f>CONCATENATE('Budget-Output-Worksheet'!$G$8)</f>
        <v>FY26</v>
      </c>
      <c r="E210" s="371" t="s">
        <v>667</v>
      </c>
      <c r="F210" s="371"/>
      <c r="G210" s="371" t="s">
        <v>669</v>
      </c>
      <c r="H210" s="371" t="s">
        <v>669</v>
      </c>
      <c r="I210" s="371" t="s">
        <v>667</v>
      </c>
      <c r="J210" s="383">
        <f t="shared" si="39"/>
        <v>0</v>
      </c>
      <c r="K210" s="371">
        <v>0</v>
      </c>
      <c r="L210" s="371">
        <f t="shared" si="40"/>
        <v>0</v>
      </c>
      <c r="M210" s="371">
        <f t="shared" si="41"/>
        <v>0</v>
      </c>
      <c r="N210" s="371">
        <f t="shared" si="42"/>
        <v>0</v>
      </c>
      <c r="O210" s="371">
        <f t="shared" si="43"/>
        <v>0</v>
      </c>
      <c r="P210" s="371">
        <f t="shared" si="44"/>
        <v>0</v>
      </c>
      <c r="Q210" s="371">
        <f t="shared" si="45"/>
        <v>0</v>
      </c>
      <c r="R210" s="371">
        <f t="shared" si="46"/>
        <v>0</v>
      </c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371"/>
      <c r="AH210" s="371"/>
      <c r="AI210" s="371"/>
      <c r="AJ210" s="371"/>
      <c r="AK210" s="371"/>
      <c r="AL210" s="371"/>
      <c r="AM210" s="371"/>
      <c r="AN210" s="371"/>
      <c r="AO210" s="371"/>
      <c r="AP210" s="371"/>
      <c r="AQ210" s="371"/>
      <c r="AR210" s="371"/>
      <c r="AS210" s="371"/>
      <c r="AT210" s="371"/>
    </row>
    <row r="211" spans="2:46" ht="15" x14ac:dyDescent="0.25">
      <c r="B211" s="372" t="s">
        <v>669</v>
      </c>
      <c r="C211" s="372" t="str">
        <f>CONCATENATE('Budget-Output-Worksheet'!$G$8)</f>
        <v>FY26</v>
      </c>
      <c r="E211" s="371" t="s">
        <v>667</v>
      </c>
      <c r="F211" s="371"/>
      <c r="G211" s="371" t="s">
        <v>669</v>
      </c>
      <c r="H211" s="371" t="s">
        <v>669</v>
      </c>
      <c r="I211" s="371" t="s">
        <v>667</v>
      </c>
      <c r="J211" s="383">
        <f t="shared" si="39"/>
        <v>0</v>
      </c>
      <c r="K211" s="371">
        <v>0</v>
      </c>
      <c r="L211" s="371">
        <f t="shared" si="40"/>
        <v>0</v>
      </c>
      <c r="M211" s="371">
        <f t="shared" si="41"/>
        <v>0</v>
      </c>
      <c r="N211" s="371">
        <f t="shared" si="42"/>
        <v>0</v>
      </c>
      <c r="O211" s="371">
        <f t="shared" si="43"/>
        <v>0</v>
      </c>
      <c r="P211" s="371">
        <f t="shared" si="44"/>
        <v>0</v>
      </c>
      <c r="Q211" s="371">
        <f t="shared" si="45"/>
        <v>0</v>
      </c>
      <c r="R211" s="371">
        <f t="shared" si="46"/>
        <v>0</v>
      </c>
      <c r="S211" s="371"/>
      <c r="T211" s="371"/>
      <c r="U211" s="371"/>
      <c r="V211" s="371"/>
      <c r="W211" s="371"/>
      <c r="X211" s="371"/>
      <c r="Y211" s="371"/>
      <c r="Z211" s="371"/>
      <c r="AA211" s="371"/>
      <c r="AB211" s="371"/>
      <c r="AC211" s="371"/>
      <c r="AD211" s="371"/>
      <c r="AE211" s="371"/>
      <c r="AF211" s="371"/>
      <c r="AG211" s="371"/>
      <c r="AH211" s="371"/>
      <c r="AI211" s="371"/>
      <c r="AJ211" s="371"/>
      <c r="AK211" s="371"/>
      <c r="AL211" s="371"/>
      <c r="AM211" s="371"/>
      <c r="AN211" s="371"/>
      <c r="AO211" s="371"/>
      <c r="AP211" s="371"/>
      <c r="AQ211" s="371"/>
      <c r="AR211" s="371"/>
      <c r="AS211" s="371"/>
      <c r="AT211" s="371"/>
    </row>
    <row r="212" spans="2:46" ht="15" x14ac:dyDescent="0.25">
      <c r="B212" s="372" t="s">
        <v>669</v>
      </c>
      <c r="C212" s="372" t="str">
        <f>CONCATENATE('Budget-Output-Worksheet'!$G$8)</f>
        <v>FY26</v>
      </c>
      <c r="E212" s="371" t="s">
        <v>667</v>
      </c>
      <c r="F212" s="371"/>
      <c r="G212" s="371" t="s">
        <v>669</v>
      </c>
      <c r="H212" s="371" t="s">
        <v>669</v>
      </c>
      <c r="I212" s="371" t="s">
        <v>667</v>
      </c>
      <c r="J212" s="383">
        <f t="shared" si="39"/>
        <v>0</v>
      </c>
      <c r="K212" s="371">
        <v>0</v>
      </c>
      <c r="L212" s="371">
        <f t="shared" si="40"/>
        <v>0</v>
      </c>
      <c r="M212" s="371">
        <f t="shared" si="41"/>
        <v>0</v>
      </c>
      <c r="N212" s="371">
        <f t="shared" si="42"/>
        <v>0</v>
      </c>
      <c r="O212" s="371">
        <f t="shared" si="43"/>
        <v>0</v>
      </c>
      <c r="P212" s="371">
        <f t="shared" si="44"/>
        <v>0</v>
      </c>
      <c r="Q212" s="371">
        <f t="shared" si="45"/>
        <v>0</v>
      </c>
      <c r="R212" s="371">
        <f t="shared" si="46"/>
        <v>0</v>
      </c>
      <c r="S212" s="371"/>
      <c r="T212" s="371"/>
      <c r="U212" s="371"/>
      <c r="V212" s="371"/>
      <c r="W212" s="371"/>
      <c r="X212" s="371"/>
      <c r="Y212" s="371"/>
      <c r="Z212" s="371"/>
      <c r="AA212" s="371"/>
      <c r="AB212" s="371"/>
      <c r="AC212" s="371"/>
      <c r="AD212" s="371"/>
      <c r="AE212" s="371"/>
      <c r="AF212" s="371"/>
      <c r="AG212" s="371"/>
      <c r="AH212" s="371"/>
      <c r="AI212" s="371"/>
      <c r="AJ212" s="371"/>
      <c r="AK212" s="371"/>
      <c r="AL212" s="371"/>
      <c r="AM212" s="371"/>
      <c r="AN212" s="371"/>
      <c r="AO212" s="371"/>
      <c r="AP212" s="371"/>
      <c r="AQ212" s="371"/>
      <c r="AR212" s="371"/>
      <c r="AS212" s="371"/>
      <c r="AT212" s="371"/>
    </row>
    <row r="213" spans="2:46" ht="15" x14ac:dyDescent="0.25">
      <c r="B213" s="372" t="s">
        <v>669</v>
      </c>
      <c r="C213" s="372" t="str">
        <f>CONCATENATE('Budget-Output-Worksheet'!$G$8)</f>
        <v>FY26</v>
      </c>
      <c r="E213" s="371" t="s">
        <v>667</v>
      </c>
      <c r="F213" s="371"/>
      <c r="G213" s="371" t="s">
        <v>669</v>
      </c>
      <c r="H213" s="371" t="s">
        <v>669</v>
      </c>
      <c r="I213" s="371" t="s">
        <v>667</v>
      </c>
      <c r="J213" s="383">
        <f t="shared" si="39"/>
        <v>0</v>
      </c>
      <c r="K213" s="371">
        <v>0</v>
      </c>
      <c r="L213" s="371">
        <f t="shared" si="40"/>
        <v>0</v>
      </c>
      <c r="M213" s="371">
        <f t="shared" si="41"/>
        <v>0</v>
      </c>
      <c r="N213" s="371">
        <f t="shared" si="42"/>
        <v>0</v>
      </c>
      <c r="O213" s="371">
        <f t="shared" si="43"/>
        <v>0</v>
      </c>
      <c r="P213" s="371">
        <f t="shared" si="44"/>
        <v>0</v>
      </c>
      <c r="Q213" s="371">
        <f t="shared" si="45"/>
        <v>0</v>
      </c>
      <c r="R213" s="371">
        <f t="shared" si="46"/>
        <v>0</v>
      </c>
      <c r="S213" s="371"/>
      <c r="T213" s="371"/>
      <c r="U213" s="371"/>
      <c r="V213" s="371"/>
      <c r="W213" s="371"/>
      <c r="X213" s="371"/>
      <c r="Y213" s="371"/>
      <c r="Z213" s="371"/>
      <c r="AA213" s="371"/>
      <c r="AB213" s="371"/>
      <c r="AC213" s="371"/>
      <c r="AD213" s="371"/>
      <c r="AE213" s="371"/>
      <c r="AF213" s="371"/>
      <c r="AG213" s="371"/>
      <c r="AH213" s="371"/>
      <c r="AI213" s="371"/>
      <c r="AJ213" s="371"/>
      <c r="AK213" s="371"/>
      <c r="AL213" s="371"/>
      <c r="AM213" s="371"/>
      <c r="AN213" s="371"/>
      <c r="AO213" s="371"/>
      <c r="AP213" s="371"/>
      <c r="AQ213" s="371"/>
      <c r="AR213" s="371"/>
      <c r="AS213" s="371"/>
      <c r="AT213" s="371"/>
    </row>
    <row r="214" spans="2:46" ht="15" x14ac:dyDescent="0.25">
      <c r="B214" s="372" t="s">
        <v>669</v>
      </c>
      <c r="C214" s="372" t="str">
        <f>CONCATENATE('Budget-Output-Worksheet'!$G$8)</f>
        <v>FY26</v>
      </c>
      <c r="E214" s="371" t="s">
        <v>667</v>
      </c>
      <c r="F214" s="371"/>
      <c r="G214" s="371" t="s">
        <v>669</v>
      </c>
      <c r="H214" s="371" t="s">
        <v>669</v>
      </c>
      <c r="I214" s="371" t="s">
        <v>667</v>
      </c>
      <c r="J214" s="383">
        <f t="shared" si="39"/>
        <v>0</v>
      </c>
      <c r="K214" s="371">
        <v>0</v>
      </c>
      <c r="L214" s="371">
        <f t="shared" si="40"/>
        <v>0</v>
      </c>
      <c r="M214" s="371">
        <f t="shared" si="41"/>
        <v>0</v>
      </c>
      <c r="N214" s="371">
        <f t="shared" si="42"/>
        <v>0</v>
      </c>
      <c r="O214" s="371">
        <f t="shared" si="43"/>
        <v>0</v>
      </c>
      <c r="P214" s="371">
        <f t="shared" si="44"/>
        <v>0</v>
      </c>
      <c r="Q214" s="371">
        <f t="shared" si="45"/>
        <v>0</v>
      </c>
      <c r="R214" s="371">
        <f t="shared" si="46"/>
        <v>0</v>
      </c>
      <c r="S214" s="371"/>
      <c r="T214" s="371"/>
      <c r="U214" s="371"/>
      <c r="V214" s="371"/>
      <c r="W214" s="371"/>
      <c r="X214" s="371"/>
      <c r="Y214" s="371"/>
      <c r="Z214" s="371"/>
      <c r="AA214" s="371"/>
      <c r="AB214" s="371"/>
      <c r="AC214" s="371"/>
      <c r="AD214" s="371"/>
      <c r="AE214" s="371"/>
      <c r="AF214" s="371"/>
      <c r="AG214" s="371"/>
      <c r="AH214" s="371"/>
      <c r="AI214" s="371"/>
      <c r="AJ214" s="371"/>
      <c r="AK214" s="371"/>
      <c r="AL214" s="371"/>
      <c r="AM214" s="371"/>
      <c r="AN214" s="371"/>
      <c r="AO214" s="371"/>
      <c r="AP214" s="371"/>
      <c r="AQ214" s="371"/>
      <c r="AR214" s="371"/>
      <c r="AS214" s="371"/>
      <c r="AT214" s="371"/>
    </row>
    <row r="215" spans="2:46" ht="15" x14ac:dyDescent="0.25">
      <c r="B215" s="372" t="s">
        <v>669</v>
      </c>
      <c r="C215" s="372" t="str">
        <f>CONCATENATE('Budget-Output-Worksheet'!$G$8)</f>
        <v>FY26</v>
      </c>
      <c r="E215" s="371" t="s">
        <v>667</v>
      </c>
      <c r="F215" s="371"/>
      <c r="G215" s="371" t="s">
        <v>669</v>
      </c>
      <c r="H215" s="371" t="s">
        <v>669</v>
      </c>
      <c r="I215" s="371" t="s">
        <v>667</v>
      </c>
      <c r="J215" s="383">
        <f t="shared" si="39"/>
        <v>0</v>
      </c>
      <c r="K215" s="371">
        <v>0</v>
      </c>
      <c r="L215" s="371">
        <f t="shared" si="40"/>
        <v>0</v>
      </c>
      <c r="M215" s="371">
        <f t="shared" si="41"/>
        <v>0</v>
      </c>
      <c r="N215" s="371">
        <f t="shared" si="42"/>
        <v>0</v>
      </c>
      <c r="O215" s="371">
        <f t="shared" si="43"/>
        <v>0</v>
      </c>
      <c r="P215" s="371">
        <f t="shared" si="44"/>
        <v>0</v>
      </c>
      <c r="Q215" s="371">
        <f t="shared" si="45"/>
        <v>0</v>
      </c>
      <c r="R215" s="371">
        <f t="shared" si="46"/>
        <v>0</v>
      </c>
      <c r="S215" s="371"/>
      <c r="T215" s="371"/>
      <c r="U215" s="371"/>
      <c r="V215" s="371"/>
      <c r="W215" s="371"/>
      <c r="X215" s="371"/>
      <c r="Y215" s="371"/>
      <c r="Z215" s="371"/>
      <c r="AA215" s="371"/>
      <c r="AB215" s="371"/>
      <c r="AC215" s="371"/>
      <c r="AD215" s="371"/>
      <c r="AE215" s="371"/>
      <c r="AF215" s="371"/>
      <c r="AG215" s="371"/>
      <c r="AH215" s="371"/>
      <c r="AI215" s="371"/>
      <c r="AJ215" s="371"/>
      <c r="AK215" s="371"/>
      <c r="AL215" s="371"/>
      <c r="AM215" s="371"/>
      <c r="AN215" s="371"/>
      <c r="AO215" s="371"/>
      <c r="AP215" s="371"/>
      <c r="AQ215" s="371"/>
      <c r="AR215" s="371"/>
      <c r="AS215" s="371"/>
      <c r="AT215" s="371"/>
    </row>
    <row r="216" spans="2:46" ht="15" x14ac:dyDescent="0.25">
      <c r="B216" s="372" t="s">
        <v>669</v>
      </c>
      <c r="C216" s="372" t="str">
        <f>CONCATENATE('Budget-Output-Worksheet'!$G$8)</f>
        <v>FY26</v>
      </c>
      <c r="E216" s="371" t="s">
        <v>667</v>
      </c>
      <c r="F216" s="371"/>
      <c r="G216" s="371" t="s">
        <v>669</v>
      </c>
      <c r="H216" s="371" t="s">
        <v>669</v>
      </c>
      <c r="I216" s="371" t="s">
        <v>667</v>
      </c>
      <c r="J216" s="383">
        <f t="shared" si="39"/>
        <v>0</v>
      </c>
      <c r="K216" s="371">
        <v>0</v>
      </c>
      <c r="L216" s="371">
        <f t="shared" si="40"/>
        <v>0</v>
      </c>
      <c r="M216" s="371">
        <f t="shared" si="41"/>
        <v>0</v>
      </c>
      <c r="N216" s="371">
        <f t="shared" si="42"/>
        <v>0</v>
      </c>
      <c r="O216" s="371">
        <f t="shared" si="43"/>
        <v>0</v>
      </c>
      <c r="P216" s="371">
        <f t="shared" si="44"/>
        <v>0</v>
      </c>
      <c r="Q216" s="371">
        <f t="shared" si="45"/>
        <v>0</v>
      </c>
      <c r="R216" s="371">
        <f t="shared" si="46"/>
        <v>0</v>
      </c>
      <c r="S216" s="371"/>
      <c r="T216" s="371"/>
      <c r="U216" s="371"/>
      <c r="V216" s="371"/>
      <c r="W216" s="371"/>
      <c r="X216" s="371"/>
      <c r="Y216" s="371"/>
      <c r="Z216" s="371"/>
      <c r="AA216" s="371"/>
      <c r="AB216" s="371"/>
      <c r="AC216" s="371"/>
      <c r="AD216" s="371"/>
      <c r="AE216" s="371"/>
      <c r="AF216" s="371"/>
      <c r="AG216" s="371"/>
      <c r="AH216" s="371"/>
      <c r="AI216" s="371"/>
      <c r="AJ216" s="371"/>
      <c r="AK216" s="371"/>
      <c r="AL216" s="371"/>
      <c r="AM216" s="371"/>
      <c r="AN216" s="371"/>
      <c r="AO216" s="371"/>
      <c r="AP216" s="371"/>
      <c r="AQ216" s="371"/>
      <c r="AR216" s="371"/>
      <c r="AS216" s="371"/>
      <c r="AT216" s="371"/>
    </row>
    <row r="217" spans="2:46" ht="15" x14ac:dyDescent="0.25">
      <c r="B217" s="372" t="s">
        <v>669</v>
      </c>
      <c r="C217" s="372" t="str">
        <f>CONCATENATE('Budget-Output-Worksheet'!$G$8)</f>
        <v>FY26</v>
      </c>
      <c r="E217" s="371" t="s">
        <v>667</v>
      </c>
      <c r="F217" s="371"/>
      <c r="G217" s="371" t="s">
        <v>669</v>
      </c>
      <c r="H217" s="371" t="s">
        <v>669</v>
      </c>
      <c r="I217" s="371" t="s">
        <v>667</v>
      </c>
      <c r="J217" s="383">
        <f t="shared" si="39"/>
        <v>0</v>
      </c>
      <c r="K217" s="371">
        <v>0</v>
      </c>
      <c r="L217" s="371">
        <f t="shared" si="40"/>
        <v>0</v>
      </c>
      <c r="M217" s="371">
        <f t="shared" si="41"/>
        <v>0</v>
      </c>
      <c r="N217" s="371">
        <f t="shared" si="42"/>
        <v>0</v>
      </c>
      <c r="O217" s="371">
        <f t="shared" si="43"/>
        <v>0</v>
      </c>
      <c r="P217" s="371">
        <f t="shared" si="44"/>
        <v>0</v>
      </c>
      <c r="Q217" s="371">
        <f t="shared" si="45"/>
        <v>0</v>
      </c>
      <c r="R217" s="371">
        <f t="shared" si="46"/>
        <v>0</v>
      </c>
      <c r="S217" s="371"/>
      <c r="T217" s="371"/>
      <c r="U217" s="371"/>
      <c r="V217" s="371"/>
      <c r="W217" s="371"/>
      <c r="X217" s="371"/>
      <c r="Y217" s="371"/>
      <c r="Z217" s="371"/>
      <c r="AA217" s="371"/>
      <c r="AB217" s="371"/>
      <c r="AC217" s="371"/>
      <c r="AD217" s="371"/>
      <c r="AE217" s="371"/>
      <c r="AF217" s="371"/>
      <c r="AG217" s="371"/>
      <c r="AH217" s="371"/>
      <c r="AI217" s="371"/>
      <c r="AJ217" s="371"/>
      <c r="AK217" s="371"/>
      <c r="AL217" s="371"/>
      <c r="AM217" s="371"/>
      <c r="AN217" s="371"/>
      <c r="AO217" s="371"/>
      <c r="AP217" s="371"/>
      <c r="AQ217" s="371"/>
      <c r="AR217" s="371"/>
      <c r="AS217" s="371"/>
      <c r="AT217" s="371"/>
    </row>
    <row r="218" spans="2:46" ht="15" x14ac:dyDescent="0.25">
      <c r="B218" s="372" t="s">
        <v>669</v>
      </c>
      <c r="C218" s="372" t="str">
        <f>CONCATENATE('Budget-Output-Worksheet'!$G$8)</f>
        <v>FY26</v>
      </c>
      <c r="E218" s="371" t="s">
        <v>667</v>
      </c>
      <c r="F218" s="371"/>
      <c r="G218" s="371" t="s">
        <v>669</v>
      </c>
      <c r="H218" s="371" t="s">
        <v>669</v>
      </c>
      <c r="I218" s="371" t="s">
        <v>667</v>
      </c>
      <c r="J218" s="383">
        <f t="shared" si="39"/>
        <v>0</v>
      </c>
      <c r="K218" s="371">
        <v>0</v>
      </c>
      <c r="L218" s="371">
        <f t="shared" si="40"/>
        <v>0</v>
      </c>
      <c r="M218" s="371">
        <f t="shared" si="41"/>
        <v>0</v>
      </c>
      <c r="N218" s="371">
        <f t="shared" si="42"/>
        <v>0</v>
      </c>
      <c r="O218" s="371">
        <f t="shared" si="43"/>
        <v>0</v>
      </c>
      <c r="P218" s="371">
        <f t="shared" si="44"/>
        <v>0</v>
      </c>
      <c r="Q218" s="371">
        <f t="shared" si="45"/>
        <v>0</v>
      </c>
      <c r="R218" s="371">
        <f t="shared" si="46"/>
        <v>0</v>
      </c>
      <c r="S218" s="371"/>
      <c r="T218" s="371"/>
      <c r="U218" s="371"/>
      <c r="V218" s="371"/>
      <c r="W218" s="371"/>
      <c r="X218" s="371"/>
      <c r="Y218" s="371"/>
      <c r="Z218" s="371"/>
      <c r="AA218" s="371"/>
      <c r="AB218" s="371"/>
      <c r="AC218" s="371"/>
      <c r="AD218" s="371"/>
      <c r="AE218" s="371"/>
      <c r="AF218" s="371"/>
      <c r="AG218" s="371"/>
      <c r="AH218" s="371"/>
      <c r="AI218" s="371"/>
      <c r="AJ218" s="371"/>
      <c r="AK218" s="371"/>
      <c r="AL218" s="371"/>
      <c r="AM218" s="371"/>
      <c r="AN218" s="371"/>
      <c r="AO218" s="371"/>
      <c r="AP218" s="371"/>
      <c r="AQ218" s="371"/>
      <c r="AR218" s="371"/>
      <c r="AS218" s="371"/>
      <c r="AT218" s="371"/>
    </row>
    <row r="219" spans="2:46" ht="15" x14ac:dyDescent="0.25">
      <c r="B219" s="372" t="s">
        <v>669</v>
      </c>
      <c r="C219" s="372" t="str">
        <f>CONCATENATE('Budget-Output-Worksheet'!$G$8)</f>
        <v>FY26</v>
      </c>
      <c r="E219" s="371" t="s">
        <v>667</v>
      </c>
      <c r="F219" s="371"/>
      <c r="G219" s="371" t="s">
        <v>669</v>
      </c>
      <c r="H219" s="371" t="s">
        <v>669</v>
      </c>
      <c r="I219" s="371" t="s">
        <v>667</v>
      </c>
      <c r="J219" s="383">
        <f t="shared" si="39"/>
        <v>0</v>
      </c>
      <c r="K219" s="371">
        <v>0</v>
      </c>
      <c r="L219" s="371">
        <f t="shared" si="40"/>
        <v>0</v>
      </c>
      <c r="M219" s="371">
        <f t="shared" si="41"/>
        <v>0</v>
      </c>
      <c r="N219" s="371">
        <f t="shared" si="42"/>
        <v>0</v>
      </c>
      <c r="O219" s="371">
        <f t="shared" si="43"/>
        <v>0</v>
      </c>
      <c r="P219" s="371">
        <f t="shared" si="44"/>
        <v>0</v>
      </c>
      <c r="Q219" s="371">
        <f t="shared" si="45"/>
        <v>0</v>
      </c>
      <c r="R219" s="371">
        <f t="shared" si="46"/>
        <v>0</v>
      </c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371"/>
      <c r="AH219" s="371"/>
      <c r="AI219" s="371"/>
      <c r="AJ219" s="371"/>
      <c r="AK219" s="371"/>
      <c r="AL219" s="371"/>
      <c r="AM219" s="371"/>
      <c r="AN219" s="371"/>
      <c r="AO219" s="371"/>
      <c r="AP219" s="371"/>
      <c r="AQ219" s="371"/>
      <c r="AR219" s="371"/>
      <c r="AS219" s="371"/>
      <c r="AT219" s="371"/>
    </row>
    <row r="220" spans="2:46" ht="15" x14ac:dyDescent="0.25">
      <c r="B220" s="372" t="s">
        <v>669</v>
      </c>
      <c r="C220" s="372" t="str">
        <f>CONCATENATE('Budget-Output-Worksheet'!$G$8)</f>
        <v>FY26</v>
      </c>
      <c r="E220" s="371" t="s">
        <v>667</v>
      </c>
      <c r="F220" s="371"/>
      <c r="G220" s="371" t="s">
        <v>669</v>
      </c>
      <c r="H220" s="371" t="s">
        <v>669</v>
      </c>
      <c r="I220" s="371" t="s">
        <v>667</v>
      </c>
      <c r="J220" s="383">
        <f t="shared" si="39"/>
        <v>0</v>
      </c>
      <c r="K220" s="371">
        <v>0</v>
      </c>
      <c r="L220" s="371">
        <f t="shared" si="40"/>
        <v>0</v>
      </c>
      <c r="M220" s="371">
        <f t="shared" si="41"/>
        <v>0</v>
      </c>
      <c r="N220" s="371">
        <f t="shared" si="42"/>
        <v>0</v>
      </c>
      <c r="O220" s="371">
        <f t="shared" si="43"/>
        <v>0</v>
      </c>
      <c r="P220" s="371">
        <f t="shared" si="44"/>
        <v>0</v>
      </c>
      <c r="Q220" s="371">
        <f t="shared" si="45"/>
        <v>0</v>
      </c>
      <c r="R220" s="371">
        <f t="shared" si="46"/>
        <v>0</v>
      </c>
      <c r="S220" s="371"/>
      <c r="T220" s="371"/>
      <c r="U220" s="371"/>
      <c r="V220" s="371"/>
      <c r="W220" s="371"/>
      <c r="X220" s="371"/>
      <c r="Y220" s="371"/>
      <c r="Z220" s="371"/>
      <c r="AA220" s="371"/>
      <c r="AB220" s="371"/>
      <c r="AC220" s="371"/>
      <c r="AD220" s="371"/>
      <c r="AE220" s="371"/>
      <c r="AF220" s="371"/>
      <c r="AG220" s="371"/>
      <c r="AH220" s="371"/>
      <c r="AI220" s="371"/>
      <c r="AJ220" s="371"/>
      <c r="AK220" s="371"/>
      <c r="AL220" s="371"/>
      <c r="AM220" s="371"/>
      <c r="AN220" s="371"/>
      <c r="AO220" s="371"/>
      <c r="AP220" s="371"/>
      <c r="AQ220" s="371"/>
      <c r="AR220" s="371"/>
      <c r="AS220" s="371"/>
      <c r="AT220" s="371"/>
    </row>
    <row r="221" spans="2:46" ht="15" x14ac:dyDescent="0.25">
      <c r="B221" s="372" t="s">
        <v>669</v>
      </c>
      <c r="C221" s="372" t="str">
        <f>CONCATENATE('Budget-Output-Worksheet'!$G$8)</f>
        <v>FY26</v>
      </c>
      <c r="E221" s="371" t="s">
        <v>667</v>
      </c>
      <c r="F221" s="371"/>
      <c r="G221" s="371" t="s">
        <v>669</v>
      </c>
      <c r="H221" s="371" t="s">
        <v>669</v>
      </c>
      <c r="I221" s="371" t="s">
        <v>667</v>
      </c>
      <c r="J221" s="383">
        <f t="shared" si="39"/>
        <v>0</v>
      </c>
      <c r="K221" s="371">
        <v>0</v>
      </c>
      <c r="L221" s="371">
        <f t="shared" si="40"/>
        <v>0</v>
      </c>
      <c r="M221" s="371">
        <f t="shared" si="41"/>
        <v>0</v>
      </c>
      <c r="N221" s="371">
        <f t="shared" si="42"/>
        <v>0</v>
      </c>
      <c r="O221" s="371">
        <f t="shared" si="43"/>
        <v>0</v>
      </c>
      <c r="P221" s="371">
        <f t="shared" si="44"/>
        <v>0</v>
      </c>
      <c r="Q221" s="371">
        <f t="shared" si="45"/>
        <v>0</v>
      </c>
      <c r="R221" s="371">
        <f t="shared" si="46"/>
        <v>0</v>
      </c>
      <c r="S221" s="371"/>
      <c r="T221" s="371"/>
      <c r="U221" s="371"/>
      <c r="V221" s="371"/>
      <c r="W221" s="371"/>
      <c r="X221" s="371"/>
      <c r="Y221" s="371"/>
      <c r="Z221" s="371"/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/>
      <c r="AK221" s="371"/>
      <c r="AL221" s="371"/>
      <c r="AM221" s="371"/>
      <c r="AN221" s="371"/>
      <c r="AO221" s="371"/>
      <c r="AP221" s="371"/>
      <c r="AQ221" s="371"/>
      <c r="AR221" s="371"/>
      <c r="AS221" s="371"/>
      <c r="AT221" s="371"/>
    </row>
    <row r="222" spans="2:46" ht="15" x14ac:dyDescent="0.25">
      <c r="B222" s="372" t="s">
        <v>669</v>
      </c>
      <c r="C222" s="372" t="str">
        <f>CONCATENATE('Budget-Output-Worksheet'!$G$8)</f>
        <v>FY26</v>
      </c>
      <c r="E222" s="371" t="s">
        <v>667</v>
      </c>
      <c r="F222" s="371"/>
      <c r="G222" s="371" t="s">
        <v>669</v>
      </c>
      <c r="H222" s="371" t="s">
        <v>669</v>
      </c>
      <c r="I222" s="371" t="s">
        <v>667</v>
      </c>
      <c r="J222" s="383">
        <f t="shared" si="39"/>
        <v>0</v>
      </c>
      <c r="K222" s="371">
        <v>0</v>
      </c>
      <c r="L222" s="371">
        <f t="shared" si="40"/>
        <v>0</v>
      </c>
      <c r="M222" s="371">
        <f t="shared" si="41"/>
        <v>0</v>
      </c>
      <c r="N222" s="371">
        <f t="shared" si="42"/>
        <v>0</v>
      </c>
      <c r="O222" s="371">
        <f t="shared" si="43"/>
        <v>0</v>
      </c>
      <c r="P222" s="371">
        <f t="shared" si="44"/>
        <v>0</v>
      </c>
      <c r="Q222" s="371">
        <f t="shared" si="45"/>
        <v>0</v>
      </c>
      <c r="R222" s="371">
        <f t="shared" si="46"/>
        <v>0</v>
      </c>
      <c r="S222" s="371"/>
      <c r="T222" s="371"/>
      <c r="U222" s="371"/>
      <c r="V222" s="371"/>
      <c r="W222" s="371"/>
      <c r="X222" s="371"/>
      <c r="Y222" s="371"/>
      <c r="Z222" s="371"/>
      <c r="AA222" s="371"/>
      <c r="AB222" s="371"/>
      <c r="AC222" s="371"/>
      <c r="AD222" s="371"/>
      <c r="AE222" s="371"/>
      <c r="AF222" s="371"/>
      <c r="AG222" s="371"/>
      <c r="AH222" s="371"/>
      <c r="AI222" s="371"/>
      <c r="AJ222" s="371"/>
      <c r="AK222" s="371"/>
      <c r="AL222" s="371"/>
      <c r="AM222" s="371"/>
      <c r="AN222" s="371"/>
      <c r="AO222" s="371"/>
      <c r="AP222" s="371"/>
      <c r="AQ222" s="371"/>
      <c r="AR222" s="371"/>
      <c r="AS222" s="371"/>
      <c r="AT222" s="371"/>
    </row>
    <row r="223" spans="2:46" ht="15" x14ac:dyDescent="0.25">
      <c r="B223" s="372" t="s">
        <v>669</v>
      </c>
      <c r="C223" s="372" t="str">
        <f>CONCATENATE('Budget-Output-Worksheet'!$G$8)</f>
        <v>FY26</v>
      </c>
      <c r="E223" s="371" t="s">
        <v>667</v>
      </c>
      <c r="F223" s="371"/>
      <c r="G223" s="371" t="s">
        <v>669</v>
      </c>
      <c r="H223" s="371" t="s">
        <v>669</v>
      </c>
      <c r="I223" s="371" t="s">
        <v>667</v>
      </c>
      <c r="J223" s="383">
        <f t="shared" si="39"/>
        <v>0</v>
      </c>
      <c r="K223" s="371">
        <v>0</v>
      </c>
      <c r="L223" s="371">
        <f t="shared" si="40"/>
        <v>0</v>
      </c>
      <c r="M223" s="371">
        <f t="shared" si="41"/>
        <v>0</v>
      </c>
      <c r="N223" s="371">
        <f t="shared" si="42"/>
        <v>0</v>
      </c>
      <c r="O223" s="371">
        <f t="shared" si="43"/>
        <v>0</v>
      </c>
      <c r="P223" s="371">
        <f t="shared" si="44"/>
        <v>0</v>
      </c>
      <c r="Q223" s="371">
        <f t="shared" si="45"/>
        <v>0</v>
      </c>
      <c r="R223" s="371">
        <f t="shared" si="46"/>
        <v>0</v>
      </c>
      <c r="S223" s="371"/>
      <c r="T223" s="371"/>
      <c r="U223" s="371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1"/>
      <c r="AH223" s="371"/>
      <c r="AI223" s="371"/>
      <c r="AJ223" s="371"/>
      <c r="AK223" s="371"/>
      <c r="AL223" s="371"/>
      <c r="AM223" s="371"/>
      <c r="AN223" s="371"/>
      <c r="AO223" s="371"/>
      <c r="AP223" s="371"/>
      <c r="AQ223" s="371"/>
      <c r="AR223" s="371"/>
      <c r="AS223" s="371"/>
      <c r="AT223" s="371"/>
    </row>
    <row r="224" spans="2:46" ht="15" x14ac:dyDescent="0.25">
      <c r="B224" s="372" t="s">
        <v>669</v>
      </c>
      <c r="C224" s="372" t="str">
        <f>CONCATENATE('Budget-Output-Worksheet'!$G$8)</f>
        <v>FY26</v>
      </c>
      <c r="E224" s="371" t="s">
        <v>667</v>
      </c>
      <c r="F224" s="371"/>
      <c r="G224" s="371" t="s">
        <v>669</v>
      </c>
      <c r="H224" s="371" t="s">
        <v>669</v>
      </c>
      <c r="I224" s="371" t="s">
        <v>667</v>
      </c>
      <c r="J224" s="383">
        <f t="shared" si="39"/>
        <v>0</v>
      </c>
      <c r="K224" s="371">
        <v>0</v>
      </c>
      <c r="L224" s="371">
        <f t="shared" si="40"/>
        <v>0</v>
      </c>
      <c r="M224" s="371">
        <f t="shared" si="41"/>
        <v>0</v>
      </c>
      <c r="N224" s="371">
        <f t="shared" si="42"/>
        <v>0</v>
      </c>
      <c r="O224" s="371">
        <f t="shared" si="43"/>
        <v>0</v>
      </c>
      <c r="P224" s="371">
        <f t="shared" si="44"/>
        <v>0</v>
      </c>
      <c r="Q224" s="371">
        <f t="shared" si="45"/>
        <v>0</v>
      </c>
      <c r="R224" s="371">
        <f t="shared" si="46"/>
        <v>0</v>
      </c>
      <c r="S224" s="371"/>
      <c r="T224" s="371"/>
      <c r="U224" s="371"/>
      <c r="V224" s="371"/>
      <c r="W224" s="371"/>
      <c r="X224" s="371"/>
      <c r="Y224" s="371"/>
      <c r="Z224" s="371"/>
      <c r="AA224" s="371"/>
      <c r="AB224" s="371"/>
      <c r="AC224" s="371"/>
      <c r="AD224" s="371"/>
      <c r="AE224" s="371"/>
      <c r="AF224" s="371"/>
      <c r="AG224" s="371"/>
      <c r="AH224" s="371"/>
      <c r="AI224" s="371"/>
      <c r="AJ224" s="371"/>
      <c r="AK224" s="371"/>
      <c r="AL224" s="371"/>
      <c r="AM224" s="371"/>
      <c r="AN224" s="371"/>
      <c r="AO224" s="371"/>
      <c r="AP224" s="371"/>
      <c r="AQ224" s="371"/>
      <c r="AR224" s="371"/>
      <c r="AS224" s="371"/>
      <c r="AT224" s="371"/>
    </row>
    <row r="225" spans="2:46" ht="15" x14ac:dyDescent="0.25">
      <c r="B225" s="372" t="s">
        <v>669</v>
      </c>
      <c r="C225" s="372" t="str">
        <f>CONCATENATE('Budget-Output-Worksheet'!$G$8)</f>
        <v>FY26</v>
      </c>
      <c r="E225" s="371" t="s">
        <v>667</v>
      </c>
      <c r="F225" s="371"/>
      <c r="G225" s="371" t="s">
        <v>669</v>
      </c>
      <c r="H225" s="371" t="s">
        <v>669</v>
      </c>
      <c r="I225" s="371" t="s">
        <v>667</v>
      </c>
      <c r="J225" s="383">
        <f t="shared" si="39"/>
        <v>0</v>
      </c>
      <c r="K225" s="371">
        <v>0</v>
      </c>
      <c r="L225" s="371">
        <f t="shared" si="40"/>
        <v>0</v>
      </c>
      <c r="M225" s="371">
        <f t="shared" si="41"/>
        <v>0</v>
      </c>
      <c r="N225" s="371">
        <f t="shared" si="42"/>
        <v>0</v>
      </c>
      <c r="O225" s="371">
        <f t="shared" si="43"/>
        <v>0</v>
      </c>
      <c r="P225" s="371">
        <f t="shared" si="44"/>
        <v>0</v>
      </c>
      <c r="Q225" s="371">
        <f t="shared" si="45"/>
        <v>0</v>
      </c>
      <c r="R225" s="371">
        <f t="shared" si="46"/>
        <v>0</v>
      </c>
      <c r="S225" s="371"/>
      <c r="T225" s="371"/>
      <c r="U225" s="371"/>
      <c r="V225" s="371"/>
      <c r="W225" s="371"/>
      <c r="X225" s="371"/>
      <c r="Y225" s="371"/>
      <c r="Z225" s="371"/>
      <c r="AA225" s="371"/>
      <c r="AB225" s="371"/>
      <c r="AC225" s="371"/>
      <c r="AD225" s="371"/>
      <c r="AE225" s="371"/>
      <c r="AF225" s="371"/>
      <c r="AG225" s="371"/>
      <c r="AH225" s="371"/>
      <c r="AI225" s="371"/>
      <c r="AJ225" s="371"/>
      <c r="AK225" s="371"/>
      <c r="AL225" s="371"/>
      <c r="AM225" s="371"/>
      <c r="AN225" s="371"/>
      <c r="AO225" s="371"/>
      <c r="AP225" s="371"/>
      <c r="AQ225" s="371"/>
      <c r="AR225" s="371"/>
      <c r="AS225" s="371"/>
      <c r="AT225" s="371"/>
    </row>
    <row r="226" spans="2:46" ht="15" x14ac:dyDescent="0.25">
      <c r="B226" s="372" t="s">
        <v>669</v>
      </c>
      <c r="C226" s="372" t="str">
        <f>CONCATENATE('Budget-Output-Worksheet'!$G$8)</f>
        <v>FY26</v>
      </c>
      <c r="E226" s="371" t="s">
        <v>667</v>
      </c>
      <c r="F226" s="371"/>
      <c r="G226" s="371" t="s">
        <v>669</v>
      </c>
      <c r="H226" s="371" t="s">
        <v>669</v>
      </c>
      <c r="I226" s="371" t="s">
        <v>667</v>
      </c>
      <c r="J226" s="383">
        <f t="shared" si="39"/>
        <v>0</v>
      </c>
      <c r="K226" s="371">
        <v>0</v>
      </c>
      <c r="L226" s="371">
        <f t="shared" si="40"/>
        <v>0</v>
      </c>
      <c r="M226" s="371">
        <f t="shared" si="41"/>
        <v>0</v>
      </c>
      <c r="N226" s="371">
        <f t="shared" si="42"/>
        <v>0</v>
      </c>
      <c r="O226" s="371">
        <f t="shared" si="43"/>
        <v>0</v>
      </c>
      <c r="P226" s="371">
        <f t="shared" si="44"/>
        <v>0</v>
      </c>
      <c r="Q226" s="371">
        <f t="shared" si="45"/>
        <v>0</v>
      </c>
      <c r="R226" s="371">
        <f t="shared" si="46"/>
        <v>0</v>
      </c>
      <c r="S226" s="371"/>
      <c r="T226" s="371"/>
      <c r="U226" s="371"/>
      <c r="V226" s="371"/>
      <c r="W226" s="371"/>
      <c r="X226" s="371"/>
      <c r="Y226" s="371"/>
      <c r="Z226" s="371"/>
      <c r="AA226" s="371"/>
      <c r="AB226" s="371"/>
      <c r="AC226" s="371"/>
      <c r="AD226" s="371"/>
      <c r="AE226" s="371"/>
      <c r="AF226" s="371"/>
      <c r="AG226" s="371"/>
      <c r="AH226" s="371"/>
      <c r="AI226" s="371"/>
      <c r="AJ226" s="371"/>
      <c r="AK226" s="371"/>
      <c r="AL226" s="371"/>
      <c r="AM226" s="371"/>
      <c r="AN226" s="371"/>
      <c r="AO226" s="371"/>
      <c r="AP226" s="371"/>
      <c r="AQ226" s="371"/>
      <c r="AR226" s="371"/>
      <c r="AS226" s="371"/>
      <c r="AT226" s="371"/>
    </row>
    <row r="227" spans="2:46" ht="15" x14ac:dyDescent="0.25">
      <c r="B227" s="372" t="s">
        <v>669</v>
      </c>
      <c r="C227" s="372" t="str">
        <f>CONCATENATE('Budget-Output-Worksheet'!$G$8)</f>
        <v>FY26</v>
      </c>
      <c r="E227" s="371" t="s">
        <v>667</v>
      </c>
      <c r="F227" s="371"/>
      <c r="G227" s="371" t="s">
        <v>669</v>
      </c>
      <c r="H227" s="371" t="s">
        <v>669</v>
      </c>
      <c r="I227" s="371" t="s">
        <v>667</v>
      </c>
      <c r="J227" s="383">
        <f t="shared" si="39"/>
        <v>0</v>
      </c>
      <c r="K227" s="371">
        <v>0</v>
      </c>
      <c r="L227" s="371">
        <f t="shared" si="40"/>
        <v>0</v>
      </c>
      <c r="M227" s="371">
        <f t="shared" si="41"/>
        <v>0</v>
      </c>
      <c r="N227" s="371">
        <f t="shared" si="42"/>
        <v>0</v>
      </c>
      <c r="O227" s="371">
        <f t="shared" si="43"/>
        <v>0</v>
      </c>
      <c r="P227" s="371">
        <f t="shared" si="44"/>
        <v>0</v>
      </c>
      <c r="Q227" s="371">
        <f t="shared" si="45"/>
        <v>0</v>
      </c>
      <c r="R227" s="371">
        <f t="shared" si="46"/>
        <v>0</v>
      </c>
      <c r="S227" s="371"/>
      <c r="T227" s="371"/>
      <c r="U227" s="371"/>
      <c r="V227" s="371"/>
      <c r="W227" s="371"/>
      <c r="X227" s="371"/>
      <c r="Y227" s="371"/>
      <c r="Z227" s="371"/>
      <c r="AA227" s="371"/>
      <c r="AB227" s="371"/>
      <c r="AC227" s="371"/>
      <c r="AD227" s="371"/>
      <c r="AE227" s="371"/>
      <c r="AF227" s="371"/>
      <c r="AG227" s="371"/>
      <c r="AH227" s="371"/>
      <c r="AI227" s="371"/>
      <c r="AJ227" s="371"/>
      <c r="AK227" s="371"/>
      <c r="AL227" s="371"/>
      <c r="AM227" s="371"/>
      <c r="AN227" s="371"/>
      <c r="AO227" s="371"/>
      <c r="AP227" s="371"/>
      <c r="AQ227" s="371"/>
      <c r="AR227" s="371"/>
      <c r="AS227" s="371"/>
      <c r="AT227" s="371"/>
    </row>
    <row r="228" spans="2:46" ht="15" x14ac:dyDescent="0.25">
      <c r="B228" s="372" t="s">
        <v>669</v>
      </c>
      <c r="C228" s="372" t="str">
        <f>CONCATENATE('Budget-Output-Worksheet'!$G$8)</f>
        <v>FY26</v>
      </c>
      <c r="E228" s="371" t="s">
        <v>667</v>
      </c>
      <c r="F228" s="371"/>
      <c r="G228" s="371" t="s">
        <v>669</v>
      </c>
      <c r="H228" s="371" t="s">
        <v>669</v>
      </c>
      <c r="I228" s="371" t="s">
        <v>667</v>
      </c>
      <c r="J228" s="383">
        <f t="shared" si="39"/>
        <v>0</v>
      </c>
      <c r="K228" s="371">
        <v>0</v>
      </c>
      <c r="L228" s="371">
        <f t="shared" si="40"/>
        <v>0</v>
      </c>
      <c r="M228" s="371">
        <f t="shared" si="41"/>
        <v>0</v>
      </c>
      <c r="N228" s="371">
        <f t="shared" si="42"/>
        <v>0</v>
      </c>
      <c r="O228" s="371">
        <f t="shared" si="43"/>
        <v>0</v>
      </c>
      <c r="P228" s="371">
        <f t="shared" si="44"/>
        <v>0</v>
      </c>
      <c r="Q228" s="371">
        <f t="shared" si="45"/>
        <v>0</v>
      </c>
      <c r="R228" s="371">
        <f t="shared" si="46"/>
        <v>0</v>
      </c>
      <c r="S228" s="371"/>
      <c r="T228" s="371"/>
      <c r="U228" s="371"/>
      <c r="V228" s="371"/>
      <c r="W228" s="371"/>
      <c r="X228" s="371"/>
      <c r="Y228" s="371"/>
      <c r="Z228" s="371"/>
      <c r="AA228" s="371"/>
      <c r="AB228" s="371"/>
      <c r="AC228" s="371"/>
      <c r="AD228" s="371"/>
      <c r="AE228" s="371"/>
      <c r="AF228" s="371"/>
      <c r="AG228" s="371"/>
      <c r="AH228" s="371"/>
      <c r="AI228" s="371"/>
      <c r="AJ228" s="371"/>
      <c r="AK228" s="371"/>
      <c r="AL228" s="371"/>
      <c r="AM228" s="371"/>
      <c r="AN228" s="371"/>
      <c r="AO228" s="371"/>
      <c r="AP228" s="371"/>
      <c r="AQ228" s="371"/>
      <c r="AR228" s="371"/>
      <c r="AS228" s="371"/>
      <c r="AT228" s="371"/>
    </row>
    <row r="229" spans="2:46" ht="15" x14ac:dyDescent="0.25">
      <c r="B229" s="372" t="s">
        <v>669</v>
      </c>
      <c r="C229" s="372" t="str">
        <f>CONCATENATE('Budget-Output-Worksheet'!$G$8)</f>
        <v>FY26</v>
      </c>
      <c r="E229" s="371" t="s">
        <v>667</v>
      </c>
      <c r="F229" s="371"/>
      <c r="G229" s="371" t="s">
        <v>669</v>
      </c>
      <c r="H229" s="371" t="s">
        <v>669</v>
      </c>
      <c r="I229" s="371" t="s">
        <v>667</v>
      </c>
      <c r="J229" s="383">
        <f t="shared" si="39"/>
        <v>0</v>
      </c>
      <c r="K229" s="371">
        <v>0</v>
      </c>
      <c r="L229" s="371">
        <f t="shared" si="40"/>
        <v>0</v>
      </c>
      <c r="M229" s="371">
        <f t="shared" si="41"/>
        <v>0</v>
      </c>
      <c r="N229" s="371">
        <f t="shared" si="42"/>
        <v>0</v>
      </c>
      <c r="O229" s="371">
        <f t="shared" si="43"/>
        <v>0</v>
      </c>
      <c r="P229" s="371">
        <f t="shared" si="44"/>
        <v>0</v>
      </c>
      <c r="Q229" s="371">
        <f t="shared" si="45"/>
        <v>0</v>
      </c>
      <c r="R229" s="371">
        <f t="shared" si="46"/>
        <v>0</v>
      </c>
      <c r="S229" s="371"/>
      <c r="T229" s="371"/>
      <c r="U229" s="371"/>
      <c r="V229" s="371"/>
      <c r="W229" s="371"/>
      <c r="X229" s="371"/>
      <c r="Y229" s="371"/>
      <c r="Z229" s="371"/>
      <c r="AA229" s="371"/>
      <c r="AB229" s="371"/>
      <c r="AC229" s="371"/>
      <c r="AD229" s="371"/>
      <c r="AE229" s="371"/>
      <c r="AF229" s="371"/>
      <c r="AG229" s="371"/>
      <c r="AH229" s="371"/>
      <c r="AI229" s="371"/>
      <c r="AJ229" s="371"/>
      <c r="AK229" s="371"/>
      <c r="AL229" s="371"/>
      <c r="AM229" s="371"/>
      <c r="AN229" s="371"/>
      <c r="AO229" s="371"/>
      <c r="AP229" s="371"/>
      <c r="AQ229" s="371"/>
      <c r="AR229" s="371"/>
      <c r="AS229" s="371"/>
      <c r="AT229" s="371"/>
    </row>
    <row r="230" spans="2:46" ht="15" x14ac:dyDescent="0.25">
      <c r="B230" s="372" t="s">
        <v>669</v>
      </c>
      <c r="C230" s="372" t="str">
        <f>CONCATENATE('Budget-Output-Worksheet'!$G$8)</f>
        <v>FY26</v>
      </c>
      <c r="E230" s="371" t="s">
        <v>667</v>
      </c>
      <c r="F230" s="371"/>
      <c r="G230" s="371" t="s">
        <v>669</v>
      </c>
      <c r="H230" s="371" t="s">
        <v>669</v>
      </c>
      <c r="I230" s="371" t="s">
        <v>667</v>
      </c>
      <c r="J230" s="383">
        <f t="shared" si="39"/>
        <v>0</v>
      </c>
      <c r="K230" s="371">
        <v>0</v>
      </c>
      <c r="L230" s="371">
        <f t="shared" si="40"/>
        <v>0</v>
      </c>
      <c r="M230" s="371">
        <f t="shared" si="41"/>
        <v>0</v>
      </c>
      <c r="N230" s="371">
        <f t="shared" si="42"/>
        <v>0</v>
      </c>
      <c r="O230" s="371">
        <f t="shared" si="43"/>
        <v>0</v>
      </c>
      <c r="P230" s="371">
        <f t="shared" si="44"/>
        <v>0</v>
      </c>
      <c r="Q230" s="371">
        <f t="shared" si="45"/>
        <v>0</v>
      </c>
      <c r="R230" s="371">
        <f t="shared" si="46"/>
        <v>0</v>
      </c>
      <c r="S230" s="371"/>
      <c r="T230" s="371"/>
      <c r="U230" s="371"/>
      <c r="V230" s="371"/>
      <c r="W230" s="371"/>
      <c r="X230" s="371"/>
      <c r="Y230" s="371"/>
      <c r="Z230" s="371"/>
      <c r="AA230" s="371"/>
      <c r="AB230" s="371"/>
      <c r="AC230" s="371"/>
      <c r="AD230" s="371"/>
      <c r="AE230" s="371"/>
      <c r="AF230" s="371"/>
      <c r="AG230" s="371"/>
      <c r="AH230" s="371"/>
      <c r="AI230" s="371"/>
      <c r="AJ230" s="371"/>
      <c r="AK230" s="371"/>
      <c r="AL230" s="371"/>
      <c r="AM230" s="371"/>
      <c r="AN230" s="371"/>
      <c r="AO230" s="371"/>
      <c r="AP230" s="371"/>
      <c r="AQ230" s="371"/>
      <c r="AR230" s="371"/>
      <c r="AS230" s="371"/>
      <c r="AT230" s="371"/>
    </row>
    <row r="231" spans="2:46" ht="15" x14ac:dyDescent="0.25">
      <c r="B231" s="372" t="s">
        <v>669</v>
      </c>
      <c r="C231" s="372" t="str">
        <f>CONCATENATE('Budget-Output-Worksheet'!$G$8)</f>
        <v>FY26</v>
      </c>
      <c r="E231" s="371" t="s">
        <v>667</v>
      </c>
      <c r="F231" s="371"/>
      <c r="G231" s="371" t="s">
        <v>669</v>
      </c>
      <c r="H231" s="371" t="s">
        <v>669</v>
      </c>
      <c r="I231" s="371" t="s">
        <v>667</v>
      </c>
      <c r="J231" s="383">
        <f t="shared" si="39"/>
        <v>0</v>
      </c>
      <c r="K231" s="371">
        <v>0</v>
      </c>
      <c r="L231" s="371">
        <f t="shared" si="40"/>
        <v>0</v>
      </c>
      <c r="M231" s="371">
        <f t="shared" si="41"/>
        <v>0</v>
      </c>
      <c r="N231" s="371">
        <f t="shared" si="42"/>
        <v>0</v>
      </c>
      <c r="O231" s="371">
        <f t="shared" si="43"/>
        <v>0</v>
      </c>
      <c r="P231" s="371">
        <f t="shared" si="44"/>
        <v>0</v>
      </c>
      <c r="Q231" s="371">
        <f t="shared" si="45"/>
        <v>0</v>
      </c>
      <c r="R231" s="371">
        <f t="shared" si="46"/>
        <v>0</v>
      </c>
      <c r="S231" s="371"/>
      <c r="T231" s="371"/>
      <c r="U231" s="371"/>
      <c r="V231" s="371"/>
      <c r="W231" s="371"/>
      <c r="X231" s="371"/>
      <c r="Y231" s="371"/>
      <c r="Z231" s="371"/>
      <c r="AA231" s="371"/>
      <c r="AB231" s="371"/>
      <c r="AC231" s="371"/>
      <c r="AD231" s="371"/>
      <c r="AE231" s="371"/>
      <c r="AF231" s="371"/>
      <c r="AG231" s="371"/>
      <c r="AH231" s="371"/>
      <c r="AI231" s="371"/>
      <c r="AJ231" s="371"/>
      <c r="AK231" s="371"/>
      <c r="AL231" s="371"/>
      <c r="AM231" s="371"/>
      <c r="AN231" s="371"/>
      <c r="AO231" s="371"/>
      <c r="AP231" s="371"/>
      <c r="AQ231" s="371"/>
      <c r="AR231" s="371"/>
      <c r="AS231" s="371"/>
      <c r="AT231" s="371"/>
    </row>
    <row r="232" spans="2:46" ht="15" x14ac:dyDescent="0.25">
      <c r="B232" s="372" t="s">
        <v>669</v>
      </c>
      <c r="C232" s="372" t="str">
        <f>CONCATENATE('Budget-Output-Worksheet'!$G$8)</f>
        <v>FY26</v>
      </c>
      <c r="E232" s="371" t="s">
        <v>667</v>
      </c>
      <c r="F232" s="371"/>
      <c r="G232" s="371" t="s">
        <v>669</v>
      </c>
      <c r="H232" s="371" t="s">
        <v>669</v>
      </c>
      <c r="I232" s="371" t="s">
        <v>667</v>
      </c>
      <c r="J232" s="383">
        <f t="shared" si="39"/>
        <v>0</v>
      </c>
      <c r="K232" s="371">
        <v>0</v>
      </c>
      <c r="L232" s="371">
        <f t="shared" si="40"/>
        <v>0</v>
      </c>
      <c r="M232" s="371">
        <f t="shared" si="41"/>
        <v>0</v>
      </c>
      <c r="N232" s="371">
        <f t="shared" si="42"/>
        <v>0</v>
      </c>
      <c r="O232" s="371">
        <f t="shared" si="43"/>
        <v>0</v>
      </c>
      <c r="P232" s="371">
        <f t="shared" si="44"/>
        <v>0</v>
      </c>
      <c r="Q232" s="371">
        <f t="shared" si="45"/>
        <v>0</v>
      </c>
      <c r="R232" s="371">
        <f t="shared" si="46"/>
        <v>0</v>
      </c>
      <c r="S232" s="371"/>
      <c r="T232" s="371"/>
      <c r="U232" s="371"/>
      <c r="V232" s="371"/>
      <c r="W232" s="371"/>
      <c r="X232" s="371"/>
      <c r="Y232" s="371"/>
      <c r="Z232" s="371"/>
      <c r="AA232" s="371"/>
      <c r="AB232" s="371"/>
      <c r="AC232" s="371"/>
      <c r="AD232" s="371"/>
      <c r="AE232" s="371"/>
      <c r="AF232" s="371"/>
      <c r="AG232" s="371"/>
      <c r="AH232" s="371"/>
      <c r="AI232" s="371"/>
      <c r="AJ232" s="371"/>
      <c r="AK232" s="371"/>
      <c r="AL232" s="371"/>
      <c r="AM232" s="371"/>
      <c r="AN232" s="371"/>
      <c r="AO232" s="371"/>
      <c r="AP232" s="371"/>
      <c r="AQ232" s="371"/>
      <c r="AR232" s="371"/>
      <c r="AS232" s="371"/>
      <c r="AT232" s="371"/>
    </row>
    <row r="233" spans="2:46" ht="15" x14ac:dyDescent="0.25">
      <c r="B233" s="372" t="s">
        <v>669</v>
      </c>
      <c r="C233" s="372" t="str">
        <f>CONCATENATE('Budget-Output-Worksheet'!$G$8)</f>
        <v>FY26</v>
      </c>
      <c r="E233" s="371" t="s">
        <v>667</v>
      </c>
      <c r="F233" s="371"/>
      <c r="G233" s="371" t="s">
        <v>669</v>
      </c>
      <c r="H233" s="371" t="s">
        <v>669</v>
      </c>
      <c r="I233" s="371" t="s">
        <v>667</v>
      </c>
      <c r="J233" s="383">
        <f t="shared" si="39"/>
        <v>0</v>
      </c>
      <c r="K233" s="371">
        <v>0</v>
      </c>
      <c r="L233" s="371">
        <f t="shared" si="40"/>
        <v>0</v>
      </c>
      <c r="M233" s="371">
        <f t="shared" si="41"/>
        <v>0</v>
      </c>
      <c r="N233" s="371">
        <f t="shared" si="42"/>
        <v>0</v>
      </c>
      <c r="O233" s="371">
        <f t="shared" si="43"/>
        <v>0</v>
      </c>
      <c r="P233" s="371">
        <f t="shared" si="44"/>
        <v>0</v>
      </c>
      <c r="Q233" s="371">
        <f t="shared" si="45"/>
        <v>0</v>
      </c>
      <c r="R233" s="371">
        <f t="shared" si="46"/>
        <v>0</v>
      </c>
      <c r="S233" s="371"/>
      <c r="T233" s="371"/>
      <c r="U233" s="371"/>
      <c r="V233" s="371"/>
      <c r="W233" s="371"/>
      <c r="X233" s="371"/>
      <c r="Y233" s="371"/>
      <c r="Z233" s="371"/>
      <c r="AA233" s="371"/>
      <c r="AB233" s="371"/>
      <c r="AC233" s="371"/>
      <c r="AD233" s="371"/>
      <c r="AE233" s="371"/>
      <c r="AF233" s="371"/>
      <c r="AG233" s="371"/>
      <c r="AH233" s="371"/>
      <c r="AI233" s="371"/>
      <c r="AJ233" s="371"/>
      <c r="AK233" s="371"/>
      <c r="AL233" s="371"/>
      <c r="AM233" s="371"/>
      <c r="AN233" s="371"/>
      <c r="AO233" s="371"/>
      <c r="AP233" s="371"/>
      <c r="AQ233" s="371"/>
      <c r="AR233" s="371"/>
      <c r="AS233" s="371"/>
      <c r="AT233" s="371"/>
    </row>
    <row r="234" spans="2:46" ht="15" x14ac:dyDescent="0.25">
      <c r="B234" s="372" t="s">
        <v>669</v>
      </c>
      <c r="C234" s="372" t="str">
        <f>CONCATENATE('Budget-Output-Worksheet'!$G$8)</f>
        <v>FY26</v>
      </c>
      <c r="E234" s="371" t="s">
        <v>667</v>
      </c>
      <c r="F234" s="371"/>
      <c r="G234" s="371" t="s">
        <v>669</v>
      </c>
      <c r="H234" s="371" t="s">
        <v>669</v>
      </c>
      <c r="I234" s="371" t="s">
        <v>667</v>
      </c>
      <c r="J234" s="383">
        <f t="shared" si="39"/>
        <v>0</v>
      </c>
      <c r="K234" s="371">
        <v>0</v>
      </c>
      <c r="L234" s="371">
        <f t="shared" si="40"/>
        <v>0</v>
      </c>
      <c r="M234" s="371">
        <f t="shared" si="41"/>
        <v>0</v>
      </c>
      <c r="N234" s="371">
        <f t="shared" si="42"/>
        <v>0</v>
      </c>
      <c r="O234" s="371">
        <f t="shared" si="43"/>
        <v>0</v>
      </c>
      <c r="P234" s="371">
        <f t="shared" si="44"/>
        <v>0</v>
      </c>
      <c r="Q234" s="371">
        <f t="shared" si="45"/>
        <v>0</v>
      </c>
      <c r="R234" s="371">
        <f t="shared" si="46"/>
        <v>0</v>
      </c>
      <c r="S234" s="371"/>
      <c r="T234" s="371"/>
      <c r="U234" s="371"/>
      <c r="V234" s="371"/>
      <c r="W234" s="371"/>
      <c r="X234" s="371"/>
      <c r="Y234" s="371"/>
      <c r="Z234" s="371"/>
      <c r="AA234" s="371"/>
      <c r="AB234" s="371"/>
      <c r="AC234" s="371"/>
      <c r="AD234" s="371"/>
      <c r="AE234" s="371"/>
      <c r="AF234" s="371"/>
      <c r="AG234" s="371"/>
      <c r="AH234" s="371"/>
      <c r="AI234" s="371"/>
      <c r="AJ234" s="371"/>
      <c r="AK234" s="371"/>
      <c r="AL234" s="371"/>
      <c r="AM234" s="371"/>
      <c r="AN234" s="371"/>
      <c r="AO234" s="371"/>
      <c r="AP234" s="371"/>
      <c r="AQ234" s="371"/>
      <c r="AR234" s="371"/>
      <c r="AS234" s="371"/>
      <c r="AT234" s="371"/>
    </row>
    <row r="235" spans="2:46" ht="15" x14ac:dyDescent="0.25">
      <c r="B235" s="372" t="s">
        <v>669</v>
      </c>
      <c r="C235" s="372" t="str">
        <f>CONCATENATE('Budget-Output-Worksheet'!$G$8)</f>
        <v>FY26</v>
      </c>
      <c r="E235" s="371" t="s">
        <v>667</v>
      </c>
      <c r="F235" s="371"/>
      <c r="G235" s="371" t="s">
        <v>669</v>
      </c>
      <c r="H235" s="371" t="s">
        <v>669</v>
      </c>
      <c r="I235" s="371" t="s">
        <v>667</v>
      </c>
      <c r="J235" s="383">
        <f t="shared" si="39"/>
        <v>0</v>
      </c>
      <c r="K235" s="371">
        <v>0</v>
      </c>
      <c r="L235" s="371">
        <f t="shared" si="40"/>
        <v>0</v>
      </c>
      <c r="M235" s="371">
        <f t="shared" si="41"/>
        <v>0</v>
      </c>
      <c r="N235" s="371">
        <f t="shared" si="42"/>
        <v>0</v>
      </c>
      <c r="O235" s="371">
        <f t="shared" si="43"/>
        <v>0</v>
      </c>
      <c r="P235" s="371">
        <f t="shared" si="44"/>
        <v>0</v>
      </c>
      <c r="Q235" s="371">
        <f t="shared" si="45"/>
        <v>0</v>
      </c>
      <c r="R235" s="371">
        <f t="shared" si="46"/>
        <v>0</v>
      </c>
      <c r="S235" s="371"/>
      <c r="T235" s="371"/>
      <c r="U235" s="371"/>
      <c r="V235" s="371"/>
      <c r="W235" s="371"/>
      <c r="X235" s="371"/>
      <c r="Y235" s="371"/>
      <c r="Z235" s="371"/>
      <c r="AA235" s="371"/>
      <c r="AB235" s="371"/>
      <c r="AC235" s="371"/>
      <c r="AD235" s="371"/>
      <c r="AE235" s="371"/>
      <c r="AF235" s="371"/>
      <c r="AG235" s="371"/>
      <c r="AH235" s="371"/>
      <c r="AI235" s="371"/>
      <c r="AJ235" s="371"/>
      <c r="AK235" s="371"/>
      <c r="AL235" s="371"/>
      <c r="AM235" s="371"/>
      <c r="AN235" s="371"/>
      <c r="AO235" s="371"/>
      <c r="AP235" s="371"/>
      <c r="AQ235" s="371"/>
      <c r="AR235" s="371"/>
      <c r="AS235" s="371"/>
      <c r="AT235" s="371"/>
    </row>
    <row r="236" spans="2:46" ht="15" x14ac:dyDescent="0.25">
      <c r="B236" s="372" t="s">
        <v>669</v>
      </c>
      <c r="C236" s="372" t="str">
        <f>CONCATENATE('Budget-Output-Worksheet'!$G$8)</f>
        <v>FY26</v>
      </c>
      <c r="E236" s="371" t="s">
        <v>667</v>
      </c>
      <c r="F236" s="371"/>
      <c r="G236" s="371" t="s">
        <v>669</v>
      </c>
      <c r="H236" s="371" t="s">
        <v>669</v>
      </c>
      <c r="I236" s="371" t="s">
        <v>667</v>
      </c>
      <c r="J236" s="383">
        <f t="shared" si="39"/>
        <v>0</v>
      </c>
      <c r="K236" s="371">
        <v>0</v>
      </c>
      <c r="L236" s="371">
        <f t="shared" si="40"/>
        <v>0</v>
      </c>
      <c r="M236" s="371">
        <f t="shared" si="41"/>
        <v>0</v>
      </c>
      <c r="N236" s="371">
        <f t="shared" si="42"/>
        <v>0</v>
      </c>
      <c r="O236" s="371">
        <f t="shared" si="43"/>
        <v>0</v>
      </c>
      <c r="P236" s="371">
        <f t="shared" si="44"/>
        <v>0</v>
      </c>
      <c r="Q236" s="371">
        <f t="shared" si="45"/>
        <v>0</v>
      </c>
      <c r="R236" s="371">
        <f t="shared" si="46"/>
        <v>0</v>
      </c>
      <c r="S236" s="371"/>
      <c r="T236" s="371"/>
      <c r="U236" s="371"/>
      <c r="V236" s="371"/>
      <c r="W236" s="371"/>
      <c r="X236" s="371"/>
      <c r="Y236" s="371"/>
      <c r="Z236" s="371"/>
      <c r="AA236" s="371"/>
      <c r="AB236" s="371"/>
      <c r="AC236" s="371"/>
      <c r="AD236" s="371"/>
      <c r="AE236" s="371"/>
      <c r="AF236" s="371"/>
      <c r="AG236" s="371"/>
      <c r="AH236" s="371"/>
      <c r="AI236" s="371"/>
      <c r="AJ236" s="371"/>
      <c r="AK236" s="371"/>
      <c r="AL236" s="371"/>
      <c r="AM236" s="371"/>
      <c r="AN236" s="371"/>
      <c r="AO236" s="371"/>
      <c r="AP236" s="371"/>
      <c r="AQ236" s="371"/>
      <c r="AR236" s="371"/>
      <c r="AS236" s="371"/>
      <c r="AT236" s="371"/>
    </row>
    <row r="237" spans="2:46" ht="15" x14ac:dyDescent="0.25">
      <c r="B237" s="372" t="s">
        <v>669</v>
      </c>
      <c r="C237" s="372" t="str">
        <f>CONCATENATE('Budget-Output-Worksheet'!$G$8)</f>
        <v>FY26</v>
      </c>
      <c r="E237" s="371" t="s">
        <v>667</v>
      </c>
      <c r="F237" s="371"/>
      <c r="G237" s="371" t="s">
        <v>669</v>
      </c>
      <c r="H237" s="371" t="s">
        <v>669</v>
      </c>
      <c r="I237" s="371" t="s">
        <v>667</v>
      </c>
      <c r="J237" s="383">
        <f t="shared" si="39"/>
        <v>0</v>
      </c>
      <c r="K237" s="371">
        <v>0</v>
      </c>
      <c r="L237" s="371">
        <f t="shared" si="40"/>
        <v>0</v>
      </c>
      <c r="M237" s="371">
        <f t="shared" si="41"/>
        <v>0</v>
      </c>
      <c r="N237" s="371">
        <f t="shared" si="42"/>
        <v>0</v>
      </c>
      <c r="O237" s="371">
        <f t="shared" si="43"/>
        <v>0</v>
      </c>
      <c r="P237" s="371">
        <f t="shared" si="44"/>
        <v>0</v>
      </c>
      <c r="Q237" s="371">
        <f t="shared" si="45"/>
        <v>0</v>
      </c>
      <c r="R237" s="371">
        <f t="shared" si="46"/>
        <v>0</v>
      </c>
      <c r="S237" s="371"/>
      <c r="T237" s="371"/>
      <c r="U237" s="371"/>
      <c r="V237" s="371"/>
      <c r="W237" s="371"/>
      <c r="X237" s="371"/>
      <c r="Y237" s="371"/>
      <c r="Z237" s="371"/>
      <c r="AA237" s="371"/>
      <c r="AB237" s="371"/>
      <c r="AC237" s="371"/>
      <c r="AD237" s="371"/>
      <c r="AE237" s="371"/>
      <c r="AF237" s="371"/>
      <c r="AG237" s="371"/>
      <c r="AH237" s="371"/>
      <c r="AI237" s="371"/>
      <c r="AJ237" s="371"/>
      <c r="AK237" s="371"/>
      <c r="AL237" s="371"/>
      <c r="AM237" s="371"/>
      <c r="AN237" s="371"/>
      <c r="AO237" s="371"/>
      <c r="AP237" s="371"/>
      <c r="AQ237" s="371"/>
      <c r="AR237" s="371"/>
      <c r="AS237" s="371"/>
      <c r="AT237" s="371"/>
    </row>
    <row r="238" spans="2:46" ht="15" x14ac:dyDescent="0.25">
      <c r="B238" s="372" t="s">
        <v>669</v>
      </c>
      <c r="C238" s="372" t="str">
        <f>CONCATENATE('Budget-Output-Worksheet'!$G$8)</f>
        <v>FY26</v>
      </c>
      <c r="E238" s="371" t="s">
        <v>667</v>
      </c>
      <c r="F238" s="371"/>
      <c r="G238" s="371" t="s">
        <v>669</v>
      </c>
      <c r="H238" s="371" t="s">
        <v>669</v>
      </c>
      <c r="I238" s="371" t="s">
        <v>667</v>
      </c>
      <c r="J238" s="383">
        <f t="shared" si="39"/>
        <v>0</v>
      </c>
      <c r="K238" s="371">
        <v>0</v>
      </c>
      <c r="L238" s="371">
        <f t="shared" si="40"/>
        <v>0</v>
      </c>
      <c r="M238" s="371">
        <f t="shared" si="41"/>
        <v>0</v>
      </c>
      <c r="N238" s="371">
        <f t="shared" si="42"/>
        <v>0</v>
      </c>
      <c r="O238" s="371">
        <f t="shared" si="43"/>
        <v>0</v>
      </c>
      <c r="P238" s="371">
        <f t="shared" si="44"/>
        <v>0</v>
      </c>
      <c r="Q238" s="371">
        <f t="shared" si="45"/>
        <v>0</v>
      </c>
      <c r="R238" s="371">
        <f t="shared" si="46"/>
        <v>0</v>
      </c>
      <c r="S238" s="371"/>
      <c r="T238" s="371"/>
      <c r="U238" s="371"/>
      <c r="V238" s="371"/>
      <c r="W238" s="371"/>
      <c r="X238" s="371"/>
      <c r="Y238" s="371"/>
      <c r="Z238" s="371"/>
      <c r="AA238" s="371"/>
      <c r="AB238" s="371"/>
      <c r="AC238" s="371"/>
      <c r="AD238" s="371"/>
      <c r="AE238" s="371"/>
      <c r="AF238" s="371"/>
      <c r="AG238" s="371"/>
      <c r="AH238" s="371"/>
      <c r="AI238" s="371"/>
      <c r="AJ238" s="371"/>
      <c r="AK238" s="371"/>
      <c r="AL238" s="371"/>
      <c r="AM238" s="371"/>
      <c r="AN238" s="371"/>
      <c r="AO238" s="371"/>
      <c r="AP238" s="371"/>
      <c r="AQ238" s="371"/>
      <c r="AR238" s="371"/>
      <c r="AS238" s="371"/>
      <c r="AT238" s="371"/>
    </row>
    <row r="239" spans="2:46" ht="15" x14ac:dyDescent="0.25">
      <c r="B239" s="372" t="s">
        <v>669</v>
      </c>
      <c r="C239" s="372" t="str">
        <f>CONCATENATE('Budget-Output-Worksheet'!$G$8)</f>
        <v>FY26</v>
      </c>
      <c r="E239" s="371" t="s">
        <v>667</v>
      </c>
      <c r="F239" s="371"/>
      <c r="G239" s="371" t="s">
        <v>669</v>
      </c>
      <c r="H239" s="371" t="s">
        <v>669</v>
      </c>
      <c r="I239" s="371" t="s">
        <v>667</v>
      </c>
      <c r="J239" s="383">
        <f t="shared" si="39"/>
        <v>0</v>
      </c>
      <c r="K239" s="371">
        <v>0</v>
      </c>
      <c r="L239" s="371">
        <f t="shared" si="40"/>
        <v>0</v>
      </c>
      <c r="M239" s="371">
        <f t="shared" si="41"/>
        <v>0</v>
      </c>
      <c r="N239" s="371">
        <f t="shared" si="42"/>
        <v>0</v>
      </c>
      <c r="O239" s="371">
        <f t="shared" si="43"/>
        <v>0</v>
      </c>
      <c r="P239" s="371">
        <f t="shared" si="44"/>
        <v>0</v>
      </c>
      <c r="Q239" s="371">
        <f t="shared" si="45"/>
        <v>0</v>
      </c>
      <c r="R239" s="371">
        <f t="shared" si="46"/>
        <v>0</v>
      </c>
      <c r="S239" s="371"/>
      <c r="T239" s="371"/>
      <c r="U239" s="371"/>
      <c r="V239" s="371"/>
      <c r="W239" s="371"/>
      <c r="X239" s="371"/>
      <c r="Y239" s="371"/>
      <c r="Z239" s="371"/>
      <c r="AA239" s="371"/>
      <c r="AB239" s="371"/>
      <c r="AC239" s="371"/>
      <c r="AD239" s="371"/>
      <c r="AE239" s="371"/>
      <c r="AF239" s="371"/>
      <c r="AG239" s="371"/>
      <c r="AH239" s="371"/>
      <c r="AI239" s="371"/>
      <c r="AJ239" s="371"/>
      <c r="AK239" s="371"/>
      <c r="AL239" s="371"/>
      <c r="AM239" s="371"/>
      <c r="AN239" s="371"/>
      <c r="AO239" s="371"/>
      <c r="AP239" s="371"/>
      <c r="AQ239" s="371"/>
      <c r="AR239" s="371"/>
      <c r="AS239" s="371"/>
      <c r="AT239" s="371"/>
    </row>
    <row r="240" spans="2:46" ht="15" x14ac:dyDescent="0.25">
      <c r="B240" s="372" t="s">
        <v>669</v>
      </c>
      <c r="C240" s="372" t="str">
        <f>CONCATENATE('Budget-Output-Worksheet'!$G$8)</f>
        <v>FY26</v>
      </c>
      <c r="E240" s="371" t="s">
        <v>667</v>
      </c>
      <c r="F240" s="371"/>
      <c r="G240" s="371" t="s">
        <v>669</v>
      </c>
      <c r="H240" s="371" t="s">
        <v>669</v>
      </c>
      <c r="I240" s="371" t="s">
        <v>667</v>
      </c>
      <c r="J240" s="383">
        <f t="shared" si="39"/>
        <v>0</v>
      </c>
      <c r="K240" s="371">
        <v>0</v>
      </c>
      <c r="L240" s="371">
        <f t="shared" si="40"/>
        <v>0</v>
      </c>
      <c r="M240" s="371">
        <f t="shared" si="41"/>
        <v>0</v>
      </c>
      <c r="N240" s="371">
        <f t="shared" si="42"/>
        <v>0</v>
      </c>
      <c r="O240" s="371">
        <f t="shared" si="43"/>
        <v>0</v>
      </c>
      <c r="P240" s="371">
        <f t="shared" si="44"/>
        <v>0</v>
      </c>
      <c r="Q240" s="371">
        <f t="shared" si="45"/>
        <v>0</v>
      </c>
      <c r="R240" s="371">
        <f t="shared" si="46"/>
        <v>0</v>
      </c>
      <c r="S240" s="371"/>
      <c r="T240" s="371"/>
      <c r="U240" s="371"/>
      <c r="V240" s="371"/>
      <c r="W240" s="371"/>
      <c r="X240" s="371"/>
      <c r="Y240" s="371"/>
      <c r="Z240" s="371"/>
      <c r="AA240" s="371"/>
      <c r="AB240" s="371"/>
      <c r="AC240" s="371"/>
      <c r="AD240" s="371"/>
      <c r="AE240" s="371"/>
      <c r="AF240" s="371"/>
      <c r="AG240" s="371"/>
      <c r="AH240" s="371"/>
      <c r="AI240" s="371"/>
      <c r="AJ240" s="371"/>
      <c r="AK240" s="371"/>
      <c r="AL240" s="371"/>
      <c r="AM240" s="371"/>
      <c r="AN240" s="371"/>
      <c r="AO240" s="371"/>
      <c r="AP240" s="371"/>
      <c r="AQ240" s="371"/>
      <c r="AR240" s="371"/>
      <c r="AS240" s="371"/>
      <c r="AT240" s="371"/>
    </row>
    <row r="241" spans="2:46" ht="15" x14ac:dyDescent="0.25">
      <c r="B241" s="372" t="s">
        <v>669</v>
      </c>
      <c r="C241" s="372" t="str">
        <f>CONCATENATE('Budget-Output-Worksheet'!$G$8)</f>
        <v>FY26</v>
      </c>
      <c r="E241" s="371" t="s">
        <v>667</v>
      </c>
      <c r="F241" s="371"/>
      <c r="G241" s="371" t="s">
        <v>669</v>
      </c>
      <c r="H241" s="371" t="s">
        <v>669</v>
      </c>
      <c r="I241" s="371" t="s">
        <v>667</v>
      </c>
      <c r="J241" s="383">
        <f t="shared" si="39"/>
        <v>0</v>
      </c>
      <c r="K241" s="371">
        <v>0</v>
      </c>
      <c r="L241" s="371">
        <f t="shared" si="40"/>
        <v>0</v>
      </c>
      <c r="M241" s="371">
        <f t="shared" si="41"/>
        <v>0</v>
      </c>
      <c r="N241" s="371">
        <f t="shared" si="42"/>
        <v>0</v>
      </c>
      <c r="O241" s="371">
        <f t="shared" si="43"/>
        <v>0</v>
      </c>
      <c r="P241" s="371">
        <f t="shared" si="44"/>
        <v>0</v>
      </c>
      <c r="Q241" s="371">
        <f t="shared" si="45"/>
        <v>0</v>
      </c>
      <c r="R241" s="371">
        <f t="shared" si="46"/>
        <v>0</v>
      </c>
      <c r="S241" s="371"/>
      <c r="T241" s="371"/>
      <c r="U241" s="371"/>
      <c r="V241" s="371"/>
      <c r="W241" s="371"/>
      <c r="X241" s="371"/>
      <c r="Y241" s="371"/>
      <c r="Z241" s="371"/>
      <c r="AA241" s="371"/>
      <c r="AB241" s="371"/>
      <c r="AC241" s="371"/>
      <c r="AD241" s="371"/>
      <c r="AE241" s="371"/>
      <c r="AF241" s="371"/>
      <c r="AG241" s="371"/>
      <c r="AH241" s="371"/>
      <c r="AI241" s="371"/>
      <c r="AJ241" s="371"/>
      <c r="AK241" s="371"/>
      <c r="AL241" s="371"/>
      <c r="AM241" s="371"/>
      <c r="AN241" s="371"/>
      <c r="AO241" s="371"/>
      <c r="AP241" s="371"/>
      <c r="AQ241" s="371"/>
      <c r="AR241" s="371"/>
      <c r="AS241" s="371"/>
      <c r="AT241" s="371"/>
    </row>
    <row r="242" spans="2:46" ht="15" x14ac:dyDescent="0.25">
      <c r="B242" s="372" t="s">
        <v>669</v>
      </c>
      <c r="C242" s="372" t="str">
        <f>CONCATENATE('Budget-Output-Worksheet'!$G$8)</f>
        <v>FY26</v>
      </c>
      <c r="E242" s="371" t="s">
        <v>667</v>
      </c>
      <c r="F242" s="371"/>
      <c r="G242" s="371" t="s">
        <v>669</v>
      </c>
      <c r="H242" s="371" t="s">
        <v>669</v>
      </c>
      <c r="I242" s="371" t="s">
        <v>667</v>
      </c>
      <c r="J242" s="383">
        <f t="shared" si="39"/>
        <v>0</v>
      </c>
      <c r="K242" s="371">
        <v>0</v>
      </c>
      <c r="L242" s="371">
        <f t="shared" si="40"/>
        <v>0</v>
      </c>
      <c r="M242" s="371">
        <f t="shared" si="41"/>
        <v>0</v>
      </c>
      <c r="N242" s="371">
        <f t="shared" si="42"/>
        <v>0</v>
      </c>
      <c r="O242" s="371">
        <f t="shared" si="43"/>
        <v>0</v>
      </c>
      <c r="P242" s="371">
        <f t="shared" si="44"/>
        <v>0</v>
      </c>
      <c r="Q242" s="371">
        <f t="shared" si="45"/>
        <v>0</v>
      </c>
      <c r="R242" s="371">
        <f t="shared" si="46"/>
        <v>0</v>
      </c>
      <c r="S242" s="371"/>
      <c r="T242" s="371"/>
      <c r="U242" s="371"/>
      <c r="V242" s="371"/>
      <c r="W242" s="371"/>
      <c r="X242" s="371"/>
      <c r="Y242" s="371"/>
      <c r="Z242" s="371"/>
      <c r="AA242" s="371"/>
      <c r="AB242" s="371"/>
      <c r="AC242" s="371"/>
      <c r="AD242" s="371"/>
      <c r="AE242" s="371"/>
      <c r="AF242" s="371"/>
      <c r="AG242" s="371"/>
      <c r="AH242" s="371"/>
      <c r="AI242" s="371"/>
      <c r="AJ242" s="371"/>
      <c r="AK242" s="371"/>
      <c r="AL242" s="371"/>
      <c r="AM242" s="371"/>
      <c r="AN242" s="371"/>
      <c r="AO242" s="371"/>
      <c r="AP242" s="371"/>
      <c r="AQ242" s="371"/>
      <c r="AR242" s="371"/>
      <c r="AS242" s="371"/>
      <c r="AT242" s="371"/>
    </row>
    <row r="243" spans="2:46" ht="15" x14ac:dyDescent="0.25">
      <c r="B243" s="372" t="s">
        <v>669</v>
      </c>
      <c r="C243" s="372" t="str">
        <f>CONCATENATE('Budget-Output-Worksheet'!$G$8)</f>
        <v>FY26</v>
      </c>
      <c r="E243" s="371" t="s">
        <v>667</v>
      </c>
      <c r="F243" s="371"/>
      <c r="G243" s="371" t="s">
        <v>669</v>
      </c>
      <c r="H243" s="371" t="s">
        <v>669</v>
      </c>
      <c r="I243" s="371" t="s">
        <v>667</v>
      </c>
      <c r="J243" s="383">
        <f t="shared" si="39"/>
        <v>0</v>
      </c>
      <c r="K243" s="371">
        <v>0</v>
      </c>
      <c r="L243" s="371">
        <f t="shared" si="40"/>
        <v>0</v>
      </c>
      <c r="M243" s="371">
        <f t="shared" si="41"/>
        <v>0</v>
      </c>
      <c r="N243" s="371">
        <f t="shared" si="42"/>
        <v>0</v>
      </c>
      <c r="O243" s="371">
        <f t="shared" si="43"/>
        <v>0</v>
      </c>
      <c r="P243" s="371">
        <f t="shared" si="44"/>
        <v>0</v>
      </c>
      <c r="Q243" s="371">
        <f t="shared" si="45"/>
        <v>0</v>
      </c>
      <c r="R243" s="371">
        <f t="shared" si="46"/>
        <v>0</v>
      </c>
      <c r="S243" s="371"/>
      <c r="T243" s="371"/>
      <c r="U243" s="371"/>
      <c r="V243" s="371"/>
      <c r="W243" s="371"/>
      <c r="X243" s="371"/>
      <c r="Y243" s="371"/>
      <c r="Z243" s="371"/>
      <c r="AA243" s="371"/>
      <c r="AB243" s="371"/>
      <c r="AC243" s="371"/>
      <c r="AD243" s="371"/>
      <c r="AE243" s="371"/>
      <c r="AF243" s="371"/>
      <c r="AG243" s="371"/>
      <c r="AH243" s="371"/>
      <c r="AI243" s="371"/>
      <c r="AJ243" s="371"/>
      <c r="AK243" s="371"/>
      <c r="AL243" s="371"/>
      <c r="AM243" s="371"/>
      <c r="AN243" s="371"/>
      <c r="AO243" s="371"/>
      <c r="AP243" s="371"/>
      <c r="AQ243" s="371"/>
      <c r="AR243" s="371"/>
      <c r="AS243" s="371"/>
      <c r="AT243" s="371"/>
    </row>
    <row r="244" spans="2:46" ht="15" x14ac:dyDescent="0.25">
      <c r="B244" s="372" t="s">
        <v>669</v>
      </c>
      <c r="C244" s="372" t="str">
        <f>CONCATENATE('Budget-Output-Worksheet'!$G$8)</f>
        <v>FY26</v>
      </c>
      <c r="E244" s="371" t="s">
        <v>667</v>
      </c>
      <c r="F244" s="371"/>
      <c r="G244" s="371" t="s">
        <v>669</v>
      </c>
      <c r="H244" s="371" t="s">
        <v>669</v>
      </c>
      <c r="I244" s="371" t="s">
        <v>667</v>
      </c>
      <c r="J244" s="383">
        <f t="shared" si="39"/>
        <v>0</v>
      </c>
      <c r="K244" s="371">
        <v>0</v>
      </c>
      <c r="L244" s="371">
        <f t="shared" si="40"/>
        <v>0</v>
      </c>
      <c r="M244" s="371">
        <f t="shared" si="41"/>
        <v>0</v>
      </c>
      <c r="N244" s="371">
        <f t="shared" si="42"/>
        <v>0</v>
      </c>
      <c r="O244" s="371">
        <f t="shared" si="43"/>
        <v>0</v>
      </c>
      <c r="P244" s="371">
        <f t="shared" si="44"/>
        <v>0</v>
      </c>
      <c r="Q244" s="371">
        <f t="shared" si="45"/>
        <v>0</v>
      </c>
      <c r="R244" s="371">
        <f t="shared" si="46"/>
        <v>0</v>
      </c>
      <c r="S244" s="371"/>
      <c r="T244" s="371"/>
      <c r="U244" s="371"/>
      <c r="V244" s="371"/>
      <c r="W244" s="371"/>
      <c r="X244" s="371"/>
      <c r="Y244" s="371"/>
      <c r="Z244" s="371"/>
      <c r="AA244" s="371"/>
      <c r="AB244" s="371"/>
      <c r="AC244" s="371"/>
      <c r="AD244" s="371"/>
      <c r="AE244" s="371"/>
      <c r="AF244" s="371"/>
      <c r="AG244" s="371"/>
      <c r="AH244" s="371"/>
      <c r="AI244" s="371"/>
      <c r="AJ244" s="371"/>
      <c r="AK244" s="371"/>
      <c r="AL244" s="371"/>
      <c r="AM244" s="371"/>
      <c r="AN244" s="371"/>
      <c r="AO244" s="371"/>
      <c r="AP244" s="371"/>
      <c r="AQ244" s="371"/>
      <c r="AR244" s="371"/>
      <c r="AS244" s="371"/>
      <c r="AT244" s="371"/>
    </row>
    <row r="245" spans="2:46" ht="15" x14ac:dyDescent="0.25">
      <c r="B245" s="372" t="s">
        <v>669</v>
      </c>
      <c r="C245" s="372" t="str">
        <f>CONCATENATE('Budget-Output-Worksheet'!$G$8)</f>
        <v>FY26</v>
      </c>
      <c r="E245" s="371" t="s">
        <v>667</v>
      </c>
      <c r="F245" s="371"/>
      <c r="G245" s="371" t="s">
        <v>669</v>
      </c>
      <c r="H245" s="371" t="s">
        <v>669</v>
      </c>
      <c r="I245" s="371" t="s">
        <v>667</v>
      </c>
      <c r="J245" s="383">
        <f t="shared" si="39"/>
        <v>0</v>
      </c>
      <c r="K245" s="371">
        <v>0</v>
      </c>
      <c r="L245" s="371">
        <f t="shared" si="40"/>
        <v>0</v>
      </c>
      <c r="M245" s="371">
        <f t="shared" si="41"/>
        <v>0</v>
      </c>
      <c r="N245" s="371">
        <f t="shared" si="42"/>
        <v>0</v>
      </c>
      <c r="O245" s="371">
        <f t="shared" si="43"/>
        <v>0</v>
      </c>
      <c r="P245" s="371">
        <f t="shared" si="44"/>
        <v>0</v>
      </c>
      <c r="Q245" s="371">
        <f t="shared" si="45"/>
        <v>0</v>
      </c>
      <c r="R245" s="371">
        <f t="shared" si="46"/>
        <v>0</v>
      </c>
      <c r="S245" s="371"/>
      <c r="T245" s="371"/>
      <c r="U245" s="371"/>
      <c r="V245" s="371"/>
      <c r="W245" s="371"/>
      <c r="X245" s="371"/>
      <c r="Y245" s="371"/>
      <c r="Z245" s="371"/>
      <c r="AA245" s="371"/>
      <c r="AB245" s="371"/>
      <c r="AC245" s="371"/>
      <c r="AD245" s="371"/>
      <c r="AE245" s="371"/>
      <c r="AF245" s="371"/>
      <c r="AG245" s="371"/>
      <c r="AH245" s="371"/>
      <c r="AI245" s="371"/>
      <c r="AJ245" s="371"/>
      <c r="AK245" s="371"/>
      <c r="AL245" s="371"/>
      <c r="AM245" s="371"/>
      <c r="AN245" s="371"/>
      <c r="AO245" s="371"/>
      <c r="AP245" s="371"/>
      <c r="AQ245" s="371"/>
      <c r="AR245" s="371"/>
      <c r="AS245" s="371"/>
      <c r="AT245" s="371"/>
    </row>
    <row r="246" spans="2:46" ht="15" x14ac:dyDescent="0.25">
      <c r="B246" s="372" t="s">
        <v>669</v>
      </c>
      <c r="C246" s="372" t="str">
        <f>CONCATENATE('Budget-Output-Worksheet'!$G$8)</f>
        <v>FY26</v>
      </c>
      <c r="E246" s="371" t="s">
        <v>667</v>
      </c>
      <c r="F246" s="371"/>
      <c r="G246" s="371" t="s">
        <v>669</v>
      </c>
      <c r="H246" s="371" t="s">
        <v>669</v>
      </c>
      <c r="I246" s="371" t="s">
        <v>667</v>
      </c>
      <c r="J246" s="383">
        <f t="shared" si="39"/>
        <v>0</v>
      </c>
      <c r="K246" s="371">
        <v>0</v>
      </c>
      <c r="L246" s="371">
        <f t="shared" si="40"/>
        <v>0</v>
      </c>
      <c r="M246" s="371">
        <f t="shared" si="41"/>
        <v>0</v>
      </c>
      <c r="N246" s="371">
        <f t="shared" si="42"/>
        <v>0</v>
      </c>
      <c r="O246" s="371">
        <f t="shared" si="43"/>
        <v>0</v>
      </c>
      <c r="P246" s="371">
        <f t="shared" si="44"/>
        <v>0</v>
      </c>
      <c r="Q246" s="371">
        <f t="shared" si="45"/>
        <v>0</v>
      </c>
      <c r="R246" s="371">
        <f t="shared" si="46"/>
        <v>0</v>
      </c>
      <c r="S246" s="371"/>
      <c r="T246" s="371"/>
      <c r="U246" s="371"/>
      <c r="V246" s="371"/>
      <c r="W246" s="371"/>
      <c r="X246" s="371"/>
      <c r="Y246" s="371"/>
      <c r="Z246" s="371"/>
      <c r="AA246" s="371"/>
      <c r="AB246" s="371"/>
      <c r="AC246" s="371"/>
      <c r="AD246" s="371"/>
      <c r="AE246" s="371"/>
      <c r="AF246" s="371"/>
      <c r="AG246" s="371"/>
      <c r="AH246" s="371"/>
      <c r="AI246" s="371"/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  <c r="AT246" s="371"/>
    </row>
    <row r="247" spans="2:46" ht="15" x14ac:dyDescent="0.25">
      <c r="B247" s="372" t="s">
        <v>669</v>
      </c>
      <c r="C247" s="372" t="str">
        <f>CONCATENATE('Budget-Output-Worksheet'!$G$8)</f>
        <v>FY26</v>
      </c>
      <c r="E247" s="371" t="s">
        <v>667</v>
      </c>
      <c r="F247" s="371"/>
      <c r="G247" s="371" t="s">
        <v>669</v>
      </c>
      <c r="H247" s="371" t="s">
        <v>669</v>
      </c>
      <c r="I247" s="371" t="s">
        <v>667</v>
      </c>
      <c r="J247" s="383">
        <f t="shared" si="39"/>
        <v>0</v>
      </c>
      <c r="K247" s="371">
        <v>0</v>
      </c>
      <c r="L247" s="371">
        <f t="shared" si="40"/>
        <v>0</v>
      </c>
      <c r="M247" s="371">
        <f t="shared" si="41"/>
        <v>0</v>
      </c>
      <c r="N247" s="371">
        <f t="shared" si="42"/>
        <v>0</v>
      </c>
      <c r="O247" s="371">
        <f t="shared" si="43"/>
        <v>0</v>
      </c>
      <c r="P247" s="371">
        <f t="shared" si="44"/>
        <v>0</v>
      </c>
      <c r="Q247" s="371">
        <f t="shared" si="45"/>
        <v>0</v>
      </c>
      <c r="R247" s="371">
        <f t="shared" si="46"/>
        <v>0</v>
      </c>
      <c r="S247" s="371"/>
      <c r="T247" s="371"/>
      <c r="U247" s="371"/>
      <c r="V247" s="371"/>
      <c r="W247" s="371"/>
      <c r="X247" s="371"/>
      <c r="Y247" s="371"/>
      <c r="Z247" s="371"/>
      <c r="AA247" s="371"/>
      <c r="AB247" s="371"/>
      <c r="AC247" s="371"/>
      <c r="AD247" s="371"/>
      <c r="AE247" s="371"/>
      <c r="AF247" s="371"/>
      <c r="AG247" s="371"/>
      <c r="AH247" s="371"/>
      <c r="AI247" s="371"/>
      <c r="AJ247" s="371"/>
      <c r="AK247" s="371"/>
      <c r="AL247" s="371"/>
      <c r="AM247" s="371"/>
      <c r="AN247" s="371"/>
      <c r="AO247" s="371"/>
      <c r="AP247" s="371"/>
      <c r="AQ247" s="371"/>
      <c r="AR247" s="371"/>
      <c r="AS247" s="371"/>
      <c r="AT247" s="371"/>
    </row>
    <row r="248" spans="2:46" ht="15" x14ac:dyDescent="0.25">
      <c r="B248" s="372" t="s">
        <v>669</v>
      </c>
      <c r="C248" s="372" t="str">
        <f>CONCATENATE('Budget-Output-Worksheet'!$G$8)</f>
        <v>FY26</v>
      </c>
      <c r="E248" s="371" t="s">
        <v>667</v>
      </c>
      <c r="F248" s="371"/>
      <c r="G248" s="371" t="s">
        <v>669</v>
      </c>
      <c r="H248" s="371" t="s">
        <v>669</v>
      </c>
      <c r="I248" s="371" t="s">
        <v>667</v>
      </c>
      <c r="J248" s="383">
        <f t="shared" si="39"/>
        <v>0</v>
      </c>
      <c r="K248" s="371">
        <v>0</v>
      </c>
      <c r="L248" s="371">
        <f t="shared" si="40"/>
        <v>0</v>
      </c>
      <c r="M248" s="371">
        <f t="shared" si="41"/>
        <v>0</v>
      </c>
      <c r="N248" s="371">
        <f t="shared" si="42"/>
        <v>0</v>
      </c>
      <c r="O248" s="371">
        <f t="shared" si="43"/>
        <v>0</v>
      </c>
      <c r="P248" s="371">
        <f t="shared" si="44"/>
        <v>0</v>
      </c>
      <c r="Q248" s="371">
        <f t="shared" si="45"/>
        <v>0</v>
      </c>
      <c r="R248" s="371">
        <f t="shared" si="46"/>
        <v>0</v>
      </c>
      <c r="S248" s="371"/>
      <c r="T248" s="371"/>
      <c r="U248" s="371"/>
      <c r="V248" s="371"/>
      <c r="W248" s="371"/>
      <c r="X248" s="371"/>
      <c r="Y248" s="371"/>
      <c r="Z248" s="371"/>
      <c r="AA248" s="371"/>
      <c r="AB248" s="371"/>
      <c r="AC248" s="371"/>
      <c r="AD248" s="371"/>
      <c r="AE248" s="371"/>
      <c r="AF248" s="371"/>
      <c r="AG248" s="371"/>
      <c r="AH248" s="371"/>
      <c r="AI248" s="371"/>
      <c r="AJ248" s="371"/>
      <c r="AK248" s="371"/>
      <c r="AL248" s="371"/>
      <c r="AM248" s="371"/>
      <c r="AN248" s="371"/>
      <c r="AO248" s="371"/>
      <c r="AP248" s="371"/>
      <c r="AQ248" s="371"/>
      <c r="AR248" s="371"/>
      <c r="AS248" s="371"/>
      <c r="AT248" s="371"/>
    </row>
    <row r="249" spans="2:46" ht="15" x14ac:dyDescent="0.25">
      <c r="B249" s="372" t="s">
        <v>669</v>
      </c>
      <c r="C249" s="372" t="str">
        <f>CONCATENATE('Budget-Output-Worksheet'!$G$8)</f>
        <v>FY26</v>
      </c>
      <c r="E249" s="371" t="s">
        <v>667</v>
      </c>
      <c r="F249" s="371"/>
      <c r="G249" s="371" t="s">
        <v>669</v>
      </c>
      <c r="H249" s="371" t="s">
        <v>669</v>
      </c>
      <c r="I249" s="371" t="s">
        <v>667</v>
      </c>
      <c r="J249" s="383">
        <f t="shared" si="39"/>
        <v>0</v>
      </c>
      <c r="K249" s="371">
        <v>0</v>
      </c>
      <c r="L249" s="371">
        <f t="shared" si="40"/>
        <v>0</v>
      </c>
      <c r="M249" s="371">
        <f t="shared" si="41"/>
        <v>0</v>
      </c>
      <c r="N249" s="371">
        <f t="shared" si="42"/>
        <v>0</v>
      </c>
      <c r="O249" s="371">
        <f t="shared" si="43"/>
        <v>0</v>
      </c>
      <c r="P249" s="371">
        <f t="shared" si="44"/>
        <v>0</v>
      </c>
      <c r="Q249" s="371">
        <f t="shared" si="45"/>
        <v>0</v>
      </c>
      <c r="R249" s="371">
        <f t="shared" si="46"/>
        <v>0</v>
      </c>
      <c r="S249" s="371"/>
      <c r="T249" s="371"/>
      <c r="U249" s="371"/>
      <c r="V249" s="371"/>
      <c r="W249" s="371"/>
      <c r="X249" s="371"/>
      <c r="Y249" s="371"/>
      <c r="Z249" s="371"/>
      <c r="AA249" s="371"/>
      <c r="AB249" s="371"/>
      <c r="AC249" s="371"/>
      <c r="AD249" s="371"/>
      <c r="AE249" s="371"/>
      <c r="AF249" s="371"/>
      <c r="AG249" s="371"/>
      <c r="AH249" s="371"/>
      <c r="AI249" s="371"/>
      <c r="AJ249" s="371"/>
      <c r="AK249" s="371"/>
      <c r="AL249" s="371"/>
      <c r="AM249" s="371"/>
      <c r="AN249" s="371"/>
      <c r="AO249" s="371"/>
      <c r="AP249" s="371"/>
      <c r="AQ249" s="371"/>
      <c r="AR249" s="371"/>
      <c r="AS249" s="371"/>
      <c r="AT249" s="371"/>
    </row>
    <row r="250" spans="2:46" ht="15" x14ac:dyDescent="0.25">
      <c r="B250" s="372" t="s">
        <v>669</v>
      </c>
      <c r="C250" s="372" t="str">
        <f>CONCATENATE('Budget-Output-Worksheet'!$G$8)</f>
        <v>FY26</v>
      </c>
      <c r="E250" s="371" t="s">
        <v>667</v>
      </c>
      <c r="F250" s="371"/>
      <c r="G250" s="371" t="s">
        <v>669</v>
      </c>
      <c r="H250" s="371" t="s">
        <v>669</v>
      </c>
      <c r="I250" s="371" t="s">
        <v>667</v>
      </c>
      <c r="J250" s="383">
        <f t="shared" si="39"/>
        <v>0</v>
      </c>
      <c r="K250" s="371">
        <v>0</v>
      </c>
      <c r="L250" s="371">
        <f t="shared" si="40"/>
        <v>0</v>
      </c>
      <c r="M250" s="371">
        <f t="shared" si="41"/>
        <v>0</v>
      </c>
      <c r="N250" s="371">
        <f t="shared" si="42"/>
        <v>0</v>
      </c>
      <c r="O250" s="371">
        <f t="shared" si="43"/>
        <v>0</v>
      </c>
      <c r="P250" s="371">
        <f t="shared" si="44"/>
        <v>0</v>
      </c>
      <c r="Q250" s="371">
        <f t="shared" si="45"/>
        <v>0</v>
      </c>
      <c r="R250" s="371">
        <f t="shared" si="46"/>
        <v>0</v>
      </c>
      <c r="S250" s="371"/>
      <c r="T250" s="371"/>
      <c r="U250" s="371"/>
      <c r="V250" s="371"/>
      <c r="W250" s="371"/>
      <c r="X250" s="371"/>
      <c r="Y250" s="371"/>
      <c r="Z250" s="371"/>
      <c r="AA250" s="371"/>
      <c r="AB250" s="371"/>
      <c r="AC250" s="371"/>
      <c r="AD250" s="371"/>
      <c r="AE250" s="371"/>
      <c r="AF250" s="371"/>
      <c r="AG250" s="371"/>
      <c r="AH250" s="371"/>
      <c r="AI250" s="371"/>
      <c r="AJ250" s="371"/>
      <c r="AK250" s="371"/>
      <c r="AL250" s="371"/>
      <c r="AM250" s="371"/>
      <c r="AN250" s="371"/>
      <c r="AO250" s="371"/>
      <c r="AP250" s="371"/>
      <c r="AQ250" s="371"/>
      <c r="AR250" s="371"/>
      <c r="AS250" s="371"/>
      <c r="AT250" s="371"/>
    </row>
    <row r="251" spans="2:46" ht="15" x14ac:dyDescent="0.25">
      <c r="B251" s="372" t="s">
        <v>669</v>
      </c>
      <c r="C251" s="372" t="str">
        <f>CONCATENATE('Budget-Output-Worksheet'!$G$8)</f>
        <v>FY26</v>
      </c>
      <c r="E251" s="371" t="s">
        <v>667</v>
      </c>
      <c r="F251" s="371"/>
      <c r="G251" s="371" t="s">
        <v>669</v>
      </c>
      <c r="H251" s="371" t="s">
        <v>669</v>
      </c>
      <c r="I251" s="371" t="s">
        <v>667</v>
      </c>
      <c r="J251" s="383">
        <f t="shared" si="39"/>
        <v>0</v>
      </c>
      <c r="K251" s="371">
        <v>0</v>
      </c>
      <c r="L251" s="371">
        <f t="shared" si="40"/>
        <v>0</v>
      </c>
      <c r="M251" s="371">
        <f t="shared" si="41"/>
        <v>0</v>
      </c>
      <c r="N251" s="371">
        <f t="shared" si="42"/>
        <v>0</v>
      </c>
      <c r="O251" s="371">
        <f t="shared" si="43"/>
        <v>0</v>
      </c>
      <c r="P251" s="371">
        <f t="shared" si="44"/>
        <v>0</v>
      </c>
      <c r="Q251" s="371">
        <f t="shared" si="45"/>
        <v>0</v>
      </c>
      <c r="R251" s="371">
        <f t="shared" si="46"/>
        <v>0</v>
      </c>
      <c r="S251" s="371"/>
      <c r="T251" s="371"/>
      <c r="U251" s="371"/>
      <c r="V251" s="371"/>
      <c r="W251" s="371"/>
      <c r="X251" s="371"/>
      <c r="Y251" s="371"/>
      <c r="Z251" s="371"/>
      <c r="AA251" s="371"/>
      <c r="AB251" s="371"/>
      <c r="AC251" s="371"/>
      <c r="AD251" s="371"/>
      <c r="AE251" s="371"/>
      <c r="AF251" s="371"/>
      <c r="AG251" s="371"/>
      <c r="AH251" s="371"/>
      <c r="AI251" s="371"/>
      <c r="AJ251" s="371"/>
      <c r="AK251" s="371"/>
      <c r="AL251" s="371"/>
      <c r="AM251" s="371"/>
      <c r="AN251" s="371"/>
      <c r="AO251" s="371"/>
      <c r="AP251" s="371"/>
      <c r="AQ251" s="371"/>
      <c r="AR251" s="371"/>
      <c r="AS251" s="371"/>
      <c r="AT251" s="371"/>
    </row>
    <row r="252" spans="2:46" ht="15" x14ac:dyDescent="0.25">
      <c r="B252" s="372" t="s">
        <v>669</v>
      </c>
      <c r="C252" s="372" t="str">
        <f>CONCATENATE('Budget-Output-Worksheet'!$G$8)</f>
        <v>FY26</v>
      </c>
      <c r="E252" s="371" t="s">
        <v>667</v>
      </c>
      <c r="F252" s="371"/>
      <c r="G252" s="371" t="s">
        <v>669</v>
      </c>
      <c r="H252" s="371" t="s">
        <v>669</v>
      </c>
      <c r="I252" s="371" t="s">
        <v>667</v>
      </c>
      <c r="J252" s="383">
        <f t="shared" si="39"/>
        <v>0</v>
      </c>
      <c r="K252" s="371">
        <v>0</v>
      </c>
      <c r="L252" s="371">
        <f t="shared" si="40"/>
        <v>0</v>
      </c>
      <c r="M252" s="371">
        <f t="shared" si="41"/>
        <v>0</v>
      </c>
      <c r="N252" s="371">
        <f t="shared" si="42"/>
        <v>0</v>
      </c>
      <c r="O252" s="371">
        <f t="shared" si="43"/>
        <v>0</v>
      </c>
      <c r="P252" s="371">
        <f t="shared" si="44"/>
        <v>0</v>
      </c>
      <c r="Q252" s="371">
        <f t="shared" si="45"/>
        <v>0</v>
      </c>
      <c r="R252" s="371">
        <f t="shared" si="46"/>
        <v>0</v>
      </c>
      <c r="S252" s="371"/>
      <c r="T252" s="371"/>
      <c r="U252" s="371"/>
      <c r="V252" s="371"/>
      <c r="W252" s="371"/>
      <c r="X252" s="371"/>
      <c r="Y252" s="371"/>
      <c r="Z252" s="371"/>
      <c r="AA252" s="371"/>
      <c r="AB252" s="371"/>
      <c r="AC252" s="371"/>
      <c r="AD252" s="371"/>
      <c r="AE252" s="371"/>
      <c r="AF252" s="371"/>
      <c r="AG252" s="371"/>
      <c r="AH252" s="371"/>
      <c r="AI252" s="371"/>
      <c r="AJ252" s="371"/>
      <c r="AK252" s="371"/>
      <c r="AL252" s="371"/>
      <c r="AM252" s="371"/>
      <c r="AN252" s="371"/>
      <c r="AO252" s="371"/>
      <c r="AP252" s="371"/>
      <c r="AQ252" s="371"/>
      <c r="AR252" s="371"/>
      <c r="AS252" s="371"/>
      <c r="AT252" s="371"/>
    </row>
    <row r="253" spans="2:46" ht="15" x14ac:dyDescent="0.25">
      <c r="B253" s="372" t="s">
        <v>669</v>
      </c>
      <c r="C253" s="372" t="str">
        <f>CONCATENATE('Budget-Output-Worksheet'!$G$8)</f>
        <v>FY26</v>
      </c>
      <c r="E253" s="371" t="s">
        <v>667</v>
      </c>
      <c r="F253" s="371"/>
      <c r="G253" s="371" t="s">
        <v>669</v>
      </c>
      <c r="H253" s="371" t="s">
        <v>669</v>
      </c>
      <c r="I253" s="371" t="s">
        <v>667</v>
      </c>
      <c r="J253" s="383">
        <f t="shared" si="39"/>
        <v>0</v>
      </c>
      <c r="K253" s="371">
        <v>0</v>
      </c>
      <c r="L253" s="371">
        <f t="shared" si="40"/>
        <v>0</v>
      </c>
      <c r="M253" s="371">
        <f t="shared" si="41"/>
        <v>0</v>
      </c>
      <c r="N253" s="371">
        <f t="shared" si="42"/>
        <v>0</v>
      </c>
      <c r="O253" s="371">
        <f t="shared" si="43"/>
        <v>0</v>
      </c>
      <c r="P253" s="371">
        <f t="shared" si="44"/>
        <v>0</v>
      </c>
      <c r="Q253" s="371">
        <f t="shared" si="45"/>
        <v>0</v>
      </c>
      <c r="R253" s="371">
        <f t="shared" si="46"/>
        <v>0</v>
      </c>
      <c r="S253" s="371"/>
      <c r="T253" s="371"/>
      <c r="U253" s="371"/>
      <c r="V253" s="371"/>
      <c r="W253" s="371"/>
      <c r="X253" s="371"/>
      <c r="Y253" s="371"/>
      <c r="Z253" s="371"/>
      <c r="AA253" s="371"/>
      <c r="AB253" s="371"/>
      <c r="AC253" s="371"/>
      <c r="AD253" s="371"/>
      <c r="AE253" s="371"/>
      <c r="AF253" s="371"/>
      <c r="AG253" s="371"/>
      <c r="AH253" s="371"/>
      <c r="AI253" s="371"/>
      <c r="AJ253" s="371"/>
      <c r="AK253" s="371"/>
      <c r="AL253" s="371"/>
      <c r="AM253" s="371"/>
      <c r="AN253" s="371"/>
      <c r="AO253" s="371"/>
      <c r="AP253" s="371"/>
      <c r="AQ253" s="371"/>
      <c r="AR253" s="371"/>
      <c r="AS253" s="371"/>
      <c r="AT253" s="371"/>
    </row>
    <row r="254" spans="2:46" ht="15" x14ac:dyDescent="0.25">
      <c r="B254" s="372" t="s">
        <v>669</v>
      </c>
      <c r="C254" s="372" t="str">
        <f>CONCATENATE('Budget-Output-Worksheet'!$G$8)</f>
        <v>FY26</v>
      </c>
      <c r="E254" s="371" t="s">
        <v>667</v>
      </c>
      <c r="F254" s="371"/>
      <c r="G254" s="371" t="s">
        <v>669</v>
      </c>
      <c r="H254" s="371" t="s">
        <v>669</v>
      </c>
      <c r="I254" s="371" t="s">
        <v>667</v>
      </c>
      <c r="J254" s="383">
        <f t="shared" si="39"/>
        <v>0</v>
      </c>
      <c r="K254" s="371">
        <v>0</v>
      </c>
      <c r="L254" s="371">
        <f t="shared" si="40"/>
        <v>0</v>
      </c>
      <c r="M254" s="371">
        <f t="shared" si="41"/>
        <v>0</v>
      </c>
      <c r="N254" s="371">
        <f t="shared" si="42"/>
        <v>0</v>
      </c>
      <c r="O254" s="371">
        <f t="shared" si="43"/>
        <v>0</v>
      </c>
      <c r="P254" s="371">
        <f t="shared" si="44"/>
        <v>0</v>
      </c>
      <c r="Q254" s="371">
        <f t="shared" si="45"/>
        <v>0</v>
      </c>
      <c r="R254" s="371">
        <f t="shared" si="46"/>
        <v>0</v>
      </c>
      <c r="S254" s="371"/>
      <c r="T254" s="371"/>
      <c r="U254" s="371"/>
      <c r="V254" s="371"/>
      <c r="W254" s="371"/>
      <c r="X254" s="371"/>
      <c r="Y254" s="371"/>
      <c r="Z254" s="371"/>
      <c r="AA254" s="371"/>
      <c r="AB254" s="371"/>
      <c r="AC254" s="371"/>
      <c r="AD254" s="371"/>
      <c r="AE254" s="371"/>
      <c r="AF254" s="371"/>
      <c r="AG254" s="371"/>
      <c r="AH254" s="371"/>
      <c r="AI254" s="371"/>
      <c r="AJ254" s="371"/>
      <c r="AK254" s="371"/>
      <c r="AL254" s="371"/>
      <c r="AM254" s="371"/>
      <c r="AN254" s="371"/>
      <c r="AO254" s="371"/>
      <c r="AP254" s="371"/>
      <c r="AQ254" s="371"/>
      <c r="AR254" s="371"/>
      <c r="AS254" s="371"/>
      <c r="AT254" s="371"/>
    </row>
    <row r="255" spans="2:46" ht="15" x14ac:dyDescent="0.25">
      <c r="B255" s="372" t="s">
        <v>669</v>
      </c>
      <c r="C255" s="372" t="str">
        <f>CONCATENATE('Budget-Output-Worksheet'!$G$8)</f>
        <v>FY26</v>
      </c>
      <c r="E255" s="371" t="s">
        <v>667</v>
      </c>
      <c r="F255" s="371"/>
      <c r="G255" s="371" t="s">
        <v>669</v>
      </c>
      <c r="H255" s="371" t="s">
        <v>669</v>
      </c>
      <c r="I255" s="371" t="s">
        <v>667</v>
      </c>
      <c r="J255" s="383">
        <f t="shared" si="39"/>
        <v>0</v>
      </c>
      <c r="K255" s="371">
        <v>0</v>
      </c>
      <c r="L255" s="371">
        <f t="shared" si="40"/>
        <v>0</v>
      </c>
      <c r="M255" s="371">
        <f t="shared" si="41"/>
        <v>0</v>
      </c>
      <c r="N255" s="371">
        <f t="shared" si="42"/>
        <v>0</v>
      </c>
      <c r="O255" s="371">
        <f t="shared" si="43"/>
        <v>0</v>
      </c>
      <c r="P255" s="371">
        <f t="shared" si="44"/>
        <v>0</v>
      </c>
      <c r="Q255" s="371">
        <f t="shared" si="45"/>
        <v>0</v>
      </c>
      <c r="R255" s="371">
        <f t="shared" si="46"/>
        <v>0</v>
      </c>
      <c r="S255" s="371"/>
      <c r="T255" s="371"/>
      <c r="U255" s="371"/>
      <c r="V255" s="371"/>
      <c r="W255" s="371"/>
      <c r="X255" s="371"/>
      <c r="Y255" s="371"/>
      <c r="Z255" s="371"/>
      <c r="AA255" s="371"/>
      <c r="AB255" s="371"/>
      <c r="AC255" s="371"/>
      <c r="AD255" s="371"/>
      <c r="AE255" s="371"/>
      <c r="AF255" s="371"/>
      <c r="AG255" s="371"/>
      <c r="AH255" s="371"/>
      <c r="AI255" s="371"/>
      <c r="AJ255" s="371"/>
      <c r="AK255" s="371"/>
      <c r="AL255" s="371"/>
      <c r="AM255" s="371"/>
      <c r="AN255" s="371"/>
      <c r="AO255" s="371"/>
      <c r="AP255" s="371"/>
      <c r="AQ255" s="371"/>
      <c r="AR255" s="371"/>
      <c r="AS255" s="371"/>
      <c r="AT255" s="371"/>
    </row>
    <row r="256" spans="2:46" ht="15" x14ac:dyDescent="0.25">
      <c r="B256" s="372" t="s">
        <v>669</v>
      </c>
      <c r="C256" s="372" t="str">
        <f>CONCATENATE('Budget-Output-Worksheet'!$G$8)</f>
        <v>FY26</v>
      </c>
      <c r="E256" s="371" t="s">
        <v>667</v>
      </c>
      <c r="F256" s="371"/>
      <c r="G256" s="371" t="s">
        <v>669</v>
      </c>
      <c r="H256" s="371" t="s">
        <v>669</v>
      </c>
      <c r="I256" s="371" t="s">
        <v>667</v>
      </c>
      <c r="J256" s="383">
        <f t="shared" si="39"/>
        <v>0</v>
      </c>
      <c r="K256" s="371">
        <v>0</v>
      </c>
      <c r="L256" s="371">
        <f t="shared" si="40"/>
        <v>0</v>
      </c>
      <c r="M256" s="371">
        <f t="shared" si="41"/>
        <v>0</v>
      </c>
      <c r="N256" s="371">
        <f t="shared" si="42"/>
        <v>0</v>
      </c>
      <c r="O256" s="371">
        <f t="shared" si="43"/>
        <v>0</v>
      </c>
      <c r="P256" s="371">
        <f t="shared" si="44"/>
        <v>0</v>
      </c>
      <c r="Q256" s="371">
        <f t="shared" si="45"/>
        <v>0</v>
      </c>
      <c r="R256" s="371">
        <f t="shared" si="46"/>
        <v>0</v>
      </c>
      <c r="S256" s="371"/>
      <c r="T256" s="371"/>
      <c r="U256" s="371"/>
      <c r="V256" s="371"/>
      <c r="W256" s="371"/>
      <c r="X256" s="371"/>
      <c r="Y256" s="371"/>
      <c r="Z256" s="371"/>
      <c r="AA256" s="371"/>
      <c r="AB256" s="371"/>
      <c r="AC256" s="371"/>
      <c r="AD256" s="371"/>
      <c r="AE256" s="371"/>
      <c r="AF256" s="371"/>
      <c r="AG256" s="371"/>
      <c r="AH256" s="371"/>
      <c r="AI256" s="371"/>
      <c r="AJ256" s="371"/>
      <c r="AK256" s="371"/>
      <c r="AL256" s="371"/>
      <c r="AM256" s="371"/>
      <c r="AN256" s="371"/>
      <c r="AO256" s="371"/>
      <c r="AP256" s="371"/>
      <c r="AQ256" s="371"/>
      <c r="AR256" s="371"/>
      <c r="AS256" s="371"/>
      <c r="AT256" s="371"/>
    </row>
    <row r="257" spans="2:46" ht="15" x14ac:dyDescent="0.25">
      <c r="B257" s="372" t="s">
        <v>669</v>
      </c>
      <c r="C257" s="372" t="str">
        <f>CONCATENATE('Budget-Output-Worksheet'!$G$8)</f>
        <v>FY26</v>
      </c>
      <c r="E257" s="371" t="s">
        <v>667</v>
      </c>
      <c r="F257" s="371"/>
      <c r="G257" s="371" t="s">
        <v>669</v>
      </c>
      <c r="H257" s="371" t="s">
        <v>669</v>
      </c>
      <c r="I257" s="371" t="s">
        <v>667</v>
      </c>
      <c r="J257" s="383">
        <f t="shared" si="39"/>
        <v>0</v>
      </c>
      <c r="K257" s="371">
        <v>0</v>
      </c>
      <c r="L257" s="371">
        <f t="shared" si="40"/>
        <v>0</v>
      </c>
      <c r="M257" s="371">
        <f t="shared" si="41"/>
        <v>0</v>
      </c>
      <c r="N257" s="371">
        <f t="shared" si="42"/>
        <v>0</v>
      </c>
      <c r="O257" s="371">
        <f t="shared" si="43"/>
        <v>0</v>
      </c>
      <c r="P257" s="371">
        <f t="shared" si="44"/>
        <v>0</v>
      </c>
      <c r="Q257" s="371">
        <f t="shared" si="45"/>
        <v>0</v>
      </c>
      <c r="R257" s="371">
        <f t="shared" si="46"/>
        <v>0</v>
      </c>
      <c r="S257" s="371"/>
      <c r="T257" s="371"/>
      <c r="U257" s="371"/>
      <c r="V257" s="371"/>
      <c r="W257" s="371"/>
      <c r="X257" s="371"/>
      <c r="Y257" s="371"/>
      <c r="Z257" s="371"/>
      <c r="AA257" s="371"/>
      <c r="AB257" s="371"/>
      <c r="AC257" s="371"/>
      <c r="AD257" s="371"/>
      <c r="AE257" s="371"/>
      <c r="AF257" s="371"/>
      <c r="AG257" s="371"/>
      <c r="AH257" s="371"/>
      <c r="AI257" s="371"/>
      <c r="AJ257" s="371"/>
      <c r="AK257" s="371"/>
      <c r="AL257" s="371"/>
      <c r="AM257" s="371"/>
      <c r="AN257" s="371"/>
      <c r="AO257" s="371"/>
      <c r="AP257" s="371"/>
      <c r="AQ257" s="371"/>
      <c r="AR257" s="371"/>
      <c r="AS257" s="371"/>
      <c r="AT257" s="371"/>
    </row>
    <row r="258" spans="2:46" ht="15" x14ac:dyDescent="0.25">
      <c r="B258" s="372" t="s">
        <v>669</v>
      </c>
      <c r="C258" s="372" t="str">
        <f>CONCATENATE('Budget-Output-Worksheet'!$G$8)</f>
        <v>FY26</v>
      </c>
      <c r="E258" s="371" t="s">
        <v>667</v>
      </c>
      <c r="F258" s="371"/>
      <c r="G258" s="371" t="s">
        <v>669</v>
      </c>
      <c r="H258" s="371" t="s">
        <v>669</v>
      </c>
      <c r="I258" s="371" t="s">
        <v>667</v>
      </c>
      <c r="J258" s="383">
        <f t="shared" ref="J258:J321" si="47">IF(C258="FY23",K258,IF(C258="FY24",L258,IF(C258="FY25",M258,IF(C258="FY26",N258,IF(C258="FY27",O258,IF(C258="FY28",P258,IF(C258="FY29",Q258,IF(C258="FY30",R258))))))))</f>
        <v>0</v>
      </c>
      <c r="K258" s="371">
        <v>0</v>
      </c>
      <c r="L258" s="371">
        <f t="shared" ref="L258:L321" si="48">K258</f>
        <v>0</v>
      </c>
      <c r="M258" s="371">
        <f t="shared" ref="M258:M321" si="49">L258</f>
        <v>0</v>
      </c>
      <c r="N258" s="371">
        <f t="shared" ref="N258:N321" si="50">M258</f>
        <v>0</v>
      </c>
      <c r="O258" s="371">
        <f t="shared" ref="O258:O321" si="51">N258</f>
        <v>0</v>
      </c>
      <c r="P258" s="371">
        <f t="shared" ref="P258:P321" si="52">O258</f>
        <v>0</v>
      </c>
      <c r="Q258" s="371">
        <f t="shared" ref="Q258:Q321" si="53">P258</f>
        <v>0</v>
      </c>
      <c r="R258" s="371">
        <f t="shared" ref="R258:R321" si="54">Q258</f>
        <v>0</v>
      </c>
      <c r="S258" s="371"/>
      <c r="T258" s="371"/>
      <c r="U258" s="371"/>
      <c r="V258" s="371"/>
      <c r="W258" s="371"/>
      <c r="X258" s="371"/>
      <c r="Y258" s="371"/>
      <c r="Z258" s="371"/>
      <c r="AA258" s="371"/>
      <c r="AB258" s="371"/>
      <c r="AC258" s="371"/>
      <c r="AD258" s="371"/>
      <c r="AE258" s="371"/>
      <c r="AF258" s="371"/>
      <c r="AG258" s="371"/>
      <c r="AH258" s="371"/>
      <c r="AI258" s="371"/>
      <c r="AJ258" s="371"/>
      <c r="AK258" s="371"/>
      <c r="AL258" s="371"/>
      <c r="AM258" s="371"/>
      <c r="AN258" s="371"/>
      <c r="AO258" s="371"/>
      <c r="AP258" s="371"/>
      <c r="AQ258" s="371"/>
      <c r="AR258" s="371"/>
      <c r="AS258" s="371"/>
      <c r="AT258" s="371"/>
    </row>
    <row r="259" spans="2:46" ht="15" x14ac:dyDescent="0.25">
      <c r="B259" s="372" t="s">
        <v>669</v>
      </c>
      <c r="C259" s="372" t="str">
        <f>CONCATENATE('Budget-Output-Worksheet'!$G$8)</f>
        <v>FY26</v>
      </c>
      <c r="E259" s="371" t="s">
        <v>667</v>
      </c>
      <c r="F259" s="371"/>
      <c r="G259" s="371" t="s">
        <v>669</v>
      </c>
      <c r="H259" s="371" t="s">
        <v>669</v>
      </c>
      <c r="I259" s="371" t="s">
        <v>667</v>
      </c>
      <c r="J259" s="383">
        <f t="shared" si="47"/>
        <v>0</v>
      </c>
      <c r="K259" s="371">
        <v>0</v>
      </c>
      <c r="L259" s="371">
        <f t="shared" si="48"/>
        <v>0</v>
      </c>
      <c r="M259" s="371">
        <f t="shared" si="49"/>
        <v>0</v>
      </c>
      <c r="N259" s="371">
        <f t="shared" si="50"/>
        <v>0</v>
      </c>
      <c r="O259" s="371">
        <f t="shared" si="51"/>
        <v>0</v>
      </c>
      <c r="P259" s="371">
        <f t="shared" si="52"/>
        <v>0</v>
      </c>
      <c r="Q259" s="371">
        <f t="shared" si="53"/>
        <v>0</v>
      </c>
      <c r="R259" s="371">
        <f t="shared" si="54"/>
        <v>0</v>
      </c>
      <c r="S259" s="371"/>
      <c r="T259" s="371"/>
      <c r="U259" s="371"/>
      <c r="V259" s="371"/>
      <c r="W259" s="371"/>
      <c r="X259" s="371"/>
      <c r="Y259" s="371"/>
      <c r="Z259" s="371"/>
      <c r="AA259" s="371"/>
      <c r="AB259" s="371"/>
      <c r="AC259" s="371"/>
      <c r="AD259" s="371"/>
      <c r="AE259" s="371"/>
      <c r="AF259" s="371"/>
      <c r="AG259" s="371"/>
      <c r="AH259" s="371"/>
      <c r="AI259" s="371"/>
      <c r="AJ259" s="371"/>
      <c r="AK259" s="371"/>
      <c r="AL259" s="371"/>
      <c r="AM259" s="371"/>
      <c r="AN259" s="371"/>
      <c r="AO259" s="371"/>
      <c r="AP259" s="371"/>
      <c r="AQ259" s="371"/>
      <c r="AR259" s="371"/>
      <c r="AS259" s="371"/>
      <c r="AT259" s="371"/>
    </row>
    <row r="260" spans="2:46" ht="15" x14ac:dyDescent="0.25">
      <c r="B260" s="372" t="s">
        <v>669</v>
      </c>
      <c r="C260" s="372" t="str">
        <f>CONCATENATE('Budget-Output-Worksheet'!$G$8)</f>
        <v>FY26</v>
      </c>
      <c r="E260" s="371" t="s">
        <v>667</v>
      </c>
      <c r="F260" s="371"/>
      <c r="G260" s="371" t="s">
        <v>669</v>
      </c>
      <c r="H260" s="371" t="s">
        <v>669</v>
      </c>
      <c r="I260" s="371" t="s">
        <v>667</v>
      </c>
      <c r="J260" s="383">
        <f t="shared" si="47"/>
        <v>0</v>
      </c>
      <c r="K260" s="371">
        <v>0</v>
      </c>
      <c r="L260" s="371">
        <f t="shared" si="48"/>
        <v>0</v>
      </c>
      <c r="M260" s="371">
        <f t="shared" si="49"/>
        <v>0</v>
      </c>
      <c r="N260" s="371">
        <f t="shared" si="50"/>
        <v>0</v>
      </c>
      <c r="O260" s="371">
        <f t="shared" si="51"/>
        <v>0</v>
      </c>
      <c r="P260" s="371">
        <f t="shared" si="52"/>
        <v>0</v>
      </c>
      <c r="Q260" s="371">
        <f t="shared" si="53"/>
        <v>0</v>
      </c>
      <c r="R260" s="371">
        <f t="shared" si="54"/>
        <v>0</v>
      </c>
      <c r="S260" s="371"/>
      <c r="T260" s="371"/>
      <c r="U260" s="371"/>
      <c r="V260" s="371"/>
      <c r="W260" s="371"/>
      <c r="X260" s="371"/>
      <c r="Y260" s="371"/>
      <c r="Z260" s="371"/>
      <c r="AA260" s="371"/>
      <c r="AB260" s="371"/>
      <c r="AC260" s="371"/>
      <c r="AD260" s="371"/>
      <c r="AE260" s="371"/>
      <c r="AF260" s="371"/>
      <c r="AG260" s="371"/>
      <c r="AH260" s="371"/>
      <c r="AI260" s="371"/>
      <c r="AJ260" s="371"/>
      <c r="AK260" s="371"/>
      <c r="AL260" s="371"/>
      <c r="AM260" s="371"/>
      <c r="AN260" s="371"/>
      <c r="AO260" s="371"/>
      <c r="AP260" s="371"/>
      <c r="AQ260" s="371"/>
      <c r="AR260" s="371"/>
      <c r="AS260" s="371"/>
      <c r="AT260" s="371"/>
    </row>
    <row r="261" spans="2:46" ht="15" x14ac:dyDescent="0.25">
      <c r="B261" s="372" t="s">
        <v>669</v>
      </c>
      <c r="C261" s="372" t="str">
        <f>CONCATENATE('Budget-Output-Worksheet'!$G$8)</f>
        <v>FY26</v>
      </c>
      <c r="E261" s="371" t="s">
        <v>667</v>
      </c>
      <c r="F261" s="371"/>
      <c r="G261" s="371" t="s">
        <v>669</v>
      </c>
      <c r="H261" s="371" t="s">
        <v>669</v>
      </c>
      <c r="I261" s="371" t="s">
        <v>667</v>
      </c>
      <c r="J261" s="383">
        <f t="shared" si="47"/>
        <v>0</v>
      </c>
      <c r="K261" s="371">
        <v>0</v>
      </c>
      <c r="L261" s="371">
        <f t="shared" si="48"/>
        <v>0</v>
      </c>
      <c r="M261" s="371">
        <f t="shared" si="49"/>
        <v>0</v>
      </c>
      <c r="N261" s="371">
        <f t="shared" si="50"/>
        <v>0</v>
      </c>
      <c r="O261" s="371">
        <f t="shared" si="51"/>
        <v>0</v>
      </c>
      <c r="P261" s="371">
        <f t="shared" si="52"/>
        <v>0</v>
      </c>
      <c r="Q261" s="371">
        <f t="shared" si="53"/>
        <v>0</v>
      </c>
      <c r="R261" s="371">
        <f t="shared" si="54"/>
        <v>0</v>
      </c>
      <c r="S261" s="371"/>
      <c r="T261" s="371"/>
      <c r="U261" s="371"/>
      <c r="V261" s="371"/>
      <c r="W261" s="371"/>
      <c r="X261" s="371"/>
      <c r="Y261" s="371"/>
      <c r="Z261" s="371"/>
      <c r="AA261" s="371"/>
      <c r="AB261" s="371"/>
      <c r="AC261" s="371"/>
      <c r="AD261" s="371"/>
      <c r="AE261" s="371"/>
      <c r="AF261" s="371"/>
      <c r="AG261" s="371"/>
      <c r="AH261" s="371"/>
      <c r="AI261" s="371"/>
      <c r="AJ261" s="371"/>
      <c r="AK261" s="371"/>
      <c r="AL261" s="371"/>
      <c r="AM261" s="371"/>
      <c r="AN261" s="371"/>
      <c r="AO261" s="371"/>
      <c r="AP261" s="371"/>
      <c r="AQ261" s="371"/>
      <c r="AR261" s="371"/>
      <c r="AS261" s="371"/>
      <c r="AT261" s="371"/>
    </row>
    <row r="262" spans="2:46" ht="15" x14ac:dyDescent="0.25">
      <c r="B262" s="372" t="s">
        <v>669</v>
      </c>
      <c r="C262" s="372" t="str">
        <f>CONCATENATE('Budget-Output-Worksheet'!$G$8)</f>
        <v>FY26</v>
      </c>
      <c r="E262" s="371" t="s">
        <v>667</v>
      </c>
      <c r="F262" s="371"/>
      <c r="G262" s="371" t="s">
        <v>669</v>
      </c>
      <c r="H262" s="371" t="s">
        <v>669</v>
      </c>
      <c r="I262" s="371" t="s">
        <v>667</v>
      </c>
      <c r="J262" s="383">
        <f t="shared" si="47"/>
        <v>0</v>
      </c>
      <c r="K262" s="371">
        <v>0</v>
      </c>
      <c r="L262" s="371">
        <f t="shared" si="48"/>
        <v>0</v>
      </c>
      <c r="M262" s="371">
        <f t="shared" si="49"/>
        <v>0</v>
      </c>
      <c r="N262" s="371">
        <f t="shared" si="50"/>
        <v>0</v>
      </c>
      <c r="O262" s="371">
        <f t="shared" si="51"/>
        <v>0</v>
      </c>
      <c r="P262" s="371">
        <f t="shared" si="52"/>
        <v>0</v>
      </c>
      <c r="Q262" s="371">
        <f t="shared" si="53"/>
        <v>0</v>
      </c>
      <c r="R262" s="371">
        <f t="shared" si="54"/>
        <v>0</v>
      </c>
      <c r="S262" s="371"/>
      <c r="T262" s="371"/>
      <c r="U262" s="371"/>
      <c r="V262" s="371"/>
      <c r="W262" s="371"/>
      <c r="X262" s="371"/>
      <c r="Y262" s="371"/>
      <c r="Z262" s="371"/>
      <c r="AA262" s="371"/>
      <c r="AB262" s="371"/>
      <c r="AC262" s="371"/>
      <c r="AD262" s="371"/>
      <c r="AE262" s="371"/>
      <c r="AF262" s="371"/>
      <c r="AG262" s="371"/>
      <c r="AH262" s="371"/>
      <c r="AI262" s="371"/>
      <c r="AJ262" s="371"/>
      <c r="AK262" s="371"/>
      <c r="AL262" s="371"/>
      <c r="AM262" s="371"/>
      <c r="AN262" s="371"/>
      <c r="AO262" s="371"/>
      <c r="AP262" s="371"/>
      <c r="AQ262" s="371"/>
      <c r="AR262" s="371"/>
      <c r="AS262" s="371"/>
      <c r="AT262" s="371"/>
    </row>
    <row r="263" spans="2:46" ht="15" x14ac:dyDescent="0.25">
      <c r="B263" s="372" t="s">
        <v>669</v>
      </c>
      <c r="C263" s="372" t="str">
        <f>CONCATENATE('Budget-Output-Worksheet'!$G$8)</f>
        <v>FY26</v>
      </c>
      <c r="E263" s="371" t="s">
        <v>667</v>
      </c>
      <c r="F263" s="371"/>
      <c r="G263" s="371" t="s">
        <v>669</v>
      </c>
      <c r="H263" s="371" t="s">
        <v>669</v>
      </c>
      <c r="I263" s="371" t="s">
        <v>667</v>
      </c>
      <c r="J263" s="383">
        <f t="shared" si="47"/>
        <v>0</v>
      </c>
      <c r="K263" s="371">
        <v>0</v>
      </c>
      <c r="L263" s="371">
        <f t="shared" si="48"/>
        <v>0</v>
      </c>
      <c r="M263" s="371">
        <f t="shared" si="49"/>
        <v>0</v>
      </c>
      <c r="N263" s="371">
        <f t="shared" si="50"/>
        <v>0</v>
      </c>
      <c r="O263" s="371">
        <f t="shared" si="51"/>
        <v>0</v>
      </c>
      <c r="P263" s="371">
        <f t="shared" si="52"/>
        <v>0</v>
      </c>
      <c r="Q263" s="371">
        <f t="shared" si="53"/>
        <v>0</v>
      </c>
      <c r="R263" s="371">
        <f t="shared" si="54"/>
        <v>0</v>
      </c>
      <c r="S263" s="371"/>
      <c r="T263" s="371"/>
      <c r="U263" s="371"/>
      <c r="V263" s="371"/>
      <c r="W263" s="371"/>
      <c r="X263" s="371"/>
      <c r="Y263" s="371"/>
      <c r="Z263" s="371"/>
      <c r="AA263" s="371"/>
      <c r="AB263" s="371"/>
      <c r="AC263" s="371"/>
      <c r="AD263" s="371"/>
      <c r="AE263" s="371"/>
      <c r="AF263" s="371"/>
      <c r="AG263" s="371"/>
      <c r="AH263" s="371"/>
      <c r="AI263" s="371"/>
      <c r="AJ263" s="371"/>
      <c r="AK263" s="371"/>
      <c r="AL263" s="371"/>
      <c r="AM263" s="371"/>
      <c r="AN263" s="371"/>
      <c r="AO263" s="371"/>
      <c r="AP263" s="371"/>
      <c r="AQ263" s="371"/>
      <c r="AR263" s="371"/>
      <c r="AS263" s="371"/>
      <c r="AT263" s="371"/>
    </row>
    <row r="264" spans="2:46" ht="15" x14ac:dyDescent="0.25">
      <c r="B264" s="372" t="s">
        <v>669</v>
      </c>
      <c r="C264" s="372" t="str">
        <f>CONCATENATE('Budget-Output-Worksheet'!$G$8)</f>
        <v>FY26</v>
      </c>
      <c r="E264" s="371" t="s">
        <v>667</v>
      </c>
      <c r="F264" s="371"/>
      <c r="G264" s="371" t="s">
        <v>669</v>
      </c>
      <c r="H264" s="371" t="s">
        <v>669</v>
      </c>
      <c r="I264" s="371" t="s">
        <v>667</v>
      </c>
      <c r="J264" s="383">
        <f t="shared" si="47"/>
        <v>0</v>
      </c>
      <c r="K264" s="371">
        <v>0</v>
      </c>
      <c r="L264" s="371">
        <f t="shared" si="48"/>
        <v>0</v>
      </c>
      <c r="M264" s="371">
        <f t="shared" si="49"/>
        <v>0</v>
      </c>
      <c r="N264" s="371">
        <f t="shared" si="50"/>
        <v>0</v>
      </c>
      <c r="O264" s="371">
        <f t="shared" si="51"/>
        <v>0</v>
      </c>
      <c r="P264" s="371">
        <f t="shared" si="52"/>
        <v>0</v>
      </c>
      <c r="Q264" s="371">
        <f t="shared" si="53"/>
        <v>0</v>
      </c>
      <c r="R264" s="371">
        <f t="shared" si="54"/>
        <v>0</v>
      </c>
      <c r="S264" s="371"/>
      <c r="T264" s="371"/>
      <c r="U264" s="371"/>
      <c r="V264" s="371"/>
      <c r="W264" s="371"/>
      <c r="X264" s="371"/>
      <c r="Y264" s="371"/>
      <c r="Z264" s="371"/>
      <c r="AA264" s="371"/>
      <c r="AB264" s="371"/>
      <c r="AC264" s="371"/>
      <c r="AD264" s="371"/>
      <c r="AE264" s="371"/>
      <c r="AF264" s="371"/>
      <c r="AG264" s="371"/>
      <c r="AH264" s="371"/>
      <c r="AI264" s="371"/>
      <c r="AJ264" s="371"/>
      <c r="AK264" s="371"/>
      <c r="AL264" s="371"/>
      <c r="AM264" s="371"/>
      <c r="AN264" s="371"/>
      <c r="AO264" s="371"/>
      <c r="AP264" s="371"/>
      <c r="AQ264" s="371"/>
      <c r="AR264" s="371"/>
      <c r="AS264" s="371"/>
      <c r="AT264" s="371"/>
    </row>
    <row r="265" spans="2:46" ht="15" x14ac:dyDescent="0.25">
      <c r="B265" s="372" t="s">
        <v>669</v>
      </c>
      <c r="C265" s="372" t="str">
        <f>CONCATENATE('Budget-Output-Worksheet'!$G$8)</f>
        <v>FY26</v>
      </c>
      <c r="E265" s="371" t="s">
        <v>667</v>
      </c>
      <c r="F265" s="371"/>
      <c r="G265" s="371" t="s">
        <v>669</v>
      </c>
      <c r="H265" s="371" t="s">
        <v>669</v>
      </c>
      <c r="I265" s="371" t="s">
        <v>667</v>
      </c>
      <c r="J265" s="383">
        <f t="shared" si="47"/>
        <v>0</v>
      </c>
      <c r="K265" s="371">
        <v>0</v>
      </c>
      <c r="L265" s="371">
        <f t="shared" si="48"/>
        <v>0</v>
      </c>
      <c r="M265" s="371">
        <f t="shared" si="49"/>
        <v>0</v>
      </c>
      <c r="N265" s="371">
        <f t="shared" si="50"/>
        <v>0</v>
      </c>
      <c r="O265" s="371">
        <f t="shared" si="51"/>
        <v>0</v>
      </c>
      <c r="P265" s="371">
        <f t="shared" si="52"/>
        <v>0</v>
      </c>
      <c r="Q265" s="371">
        <f t="shared" si="53"/>
        <v>0</v>
      </c>
      <c r="R265" s="371">
        <f t="shared" si="54"/>
        <v>0</v>
      </c>
      <c r="S265" s="371"/>
      <c r="T265" s="371"/>
      <c r="U265" s="371"/>
      <c r="V265" s="371"/>
      <c r="W265" s="371"/>
      <c r="X265" s="371"/>
      <c r="Y265" s="371"/>
      <c r="Z265" s="371"/>
      <c r="AA265" s="371"/>
      <c r="AB265" s="371"/>
      <c r="AC265" s="371"/>
      <c r="AD265" s="371"/>
      <c r="AE265" s="371"/>
      <c r="AF265" s="371"/>
      <c r="AG265" s="371"/>
      <c r="AH265" s="371"/>
      <c r="AI265" s="371"/>
      <c r="AJ265" s="371"/>
      <c r="AK265" s="371"/>
      <c r="AL265" s="371"/>
      <c r="AM265" s="371"/>
      <c r="AN265" s="371"/>
      <c r="AO265" s="371"/>
      <c r="AP265" s="371"/>
      <c r="AQ265" s="371"/>
      <c r="AR265" s="371"/>
      <c r="AS265" s="371"/>
      <c r="AT265" s="371"/>
    </row>
    <row r="266" spans="2:46" ht="15" x14ac:dyDescent="0.25">
      <c r="B266" s="372" t="s">
        <v>669</v>
      </c>
      <c r="C266" s="372" t="str">
        <f>CONCATENATE('Budget-Output-Worksheet'!$G$8)</f>
        <v>FY26</v>
      </c>
      <c r="E266" s="371" t="s">
        <v>667</v>
      </c>
      <c r="F266" s="371"/>
      <c r="G266" s="371" t="s">
        <v>669</v>
      </c>
      <c r="H266" s="371" t="s">
        <v>669</v>
      </c>
      <c r="I266" s="371" t="s">
        <v>667</v>
      </c>
      <c r="J266" s="383">
        <f t="shared" si="47"/>
        <v>0</v>
      </c>
      <c r="K266" s="371">
        <v>0</v>
      </c>
      <c r="L266" s="371">
        <f t="shared" si="48"/>
        <v>0</v>
      </c>
      <c r="M266" s="371">
        <f t="shared" si="49"/>
        <v>0</v>
      </c>
      <c r="N266" s="371">
        <f t="shared" si="50"/>
        <v>0</v>
      </c>
      <c r="O266" s="371">
        <f t="shared" si="51"/>
        <v>0</v>
      </c>
      <c r="P266" s="371">
        <f t="shared" si="52"/>
        <v>0</v>
      </c>
      <c r="Q266" s="371">
        <f t="shared" si="53"/>
        <v>0</v>
      </c>
      <c r="R266" s="371">
        <f t="shared" si="54"/>
        <v>0</v>
      </c>
      <c r="S266" s="371"/>
      <c r="T266" s="371"/>
      <c r="U266" s="371"/>
      <c r="V266" s="371"/>
      <c r="W266" s="371"/>
      <c r="X266" s="371"/>
      <c r="Y266" s="371"/>
      <c r="Z266" s="371"/>
      <c r="AA266" s="371"/>
      <c r="AB266" s="371"/>
      <c r="AC266" s="371"/>
      <c r="AD266" s="371"/>
      <c r="AE266" s="371"/>
      <c r="AF266" s="371"/>
      <c r="AG266" s="371"/>
      <c r="AH266" s="371"/>
      <c r="AI266" s="371"/>
      <c r="AJ266" s="371"/>
      <c r="AK266" s="371"/>
      <c r="AL266" s="371"/>
      <c r="AM266" s="371"/>
      <c r="AN266" s="371"/>
      <c r="AO266" s="371"/>
      <c r="AP266" s="371"/>
      <c r="AQ266" s="371"/>
      <c r="AR266" s="371"/>
      <c r="AS266" s="371"/>
      <c r="AT266" s="371"/>
    </row>
    <row r="267" spans="2:46" ht="15" x14ac:dyDescent="0.25">
      <c r="B267" s="372" t="s">
        <v>669</v>
      </c>
      <c r="C267" s="372" t="str">
        <f>CONCATENATE('Budget-Output-Worksheet'!$G$8)</f>
        <v>FY26</v>
      </c>
      <c r="E267" s="371" t="s">
        <v>667</v>
      </c>
      <c r="F267" s="371"/>
      <c r="G267" s="371" t="s">
        <v>669</v>
      </c>
      <c r="H267" s="371" t="s">
        <v>669</v>
      </c>
      <c r="I267" s="371" t="s">
        <v>667</v>
      </c>
      <c r="J267" s="383">
        <f t="shared" si="47"/>
        <v>0</v>
      </c>
      <c r="K267" s="371">
        <v>0</v>
      </c>
      <c r="L267" s="371">
        <f t="shared" si="48"/>
        <v>0</v>
      </c>
      <c r="M267" s="371">
        <f t="shared" si="49"/>
        <v>0</v>
      </c>
      <c r="N267" s="371">
        <f t="shared" si="50"/>
        <v>0</v>
      </c>
      <c r="O267" s="371">
        <f t="shared" si="51"/>
        <v>0</v>
      </c>
      <c r="P267" s="371">
        <f t="shared" si="52"/>
        <v>0</v>
      </c>
      <c r="Q267" s="371">
        <f t="shared" si="53"/>
        <v>0</v>
      </c>
      <c r="R267" s="371">
        <f t="shared" si="54"/>
        <v>0</v>
      </c>
      <c r="S267" s="371"/>
      <c r="T267" s="371"/>
      <c r="U267" s="371"/>
      <c r="V267" s="371"/>
      <c r="W267" s="371"/>
      <c r="X267" s="371"/>
      <c r="Y267" s="371"/>
      <c r="Z267" s="371"/>
      <c r="AA267" s="371"/>
      <c r="AB267" s="371"/>
      <c r="AC267" s="371"/>
      <c r="AD267" s="371"/>
      <c r="AE267" s="371"/>
      <c r="AF267" s="371"/>
      <c r="AG267" s="371"/>
      <c r="AH267" s="371"/>
      <c r="AI267" s="371"/>
      <c r="AJ267" s="371"/>
      <c r="AK267" s="371"/>
      <c r="AL267" s="371"/>
      <c r="AM267" s="371"/>
      <c r="AN267" s="371"/>
      <c r="AO267" s="371"/>
      <c r="AP267" s="371"/>
      <c r="AQ267" s="371"/>
      <c r="AR267" s="371"/>
      <c r="AS267" s="371"/>
      <c r="AT267" s="371"/>
    </row>
    <row r="268" spans="2:46" ht="15" x14ac:dyDescent="0.25">
      <c r="B268" s="372" t="s">
        <v>669</v>
      </c>
      <c r="C268" s="372" t="str">
        <f>CONCATENATE('Budget-Output-Worksheet'!$G$8)</f>
        <v>FY26</v>
      </c>
      <c r="E268" s="371" t="s">
        <v>667</v>
      </c>
      <c r="F268" s="371"/>
      <c r="G268" s="371" t="s">
        <v>669</v>
      </c>
      <c r="H268" s="371" t="s">
        <v>669</v>
      </c>
      <c r="I268" s="371" t="s">
        <v>667</v>
      </c>
      <c r="J268" s="383">
        <f t="shared" si="47"/>
        <v>0</v>
      </c>
      <c r="K268" s="371">
        <v>0</v>
      </c>
      <c r="L268" s="371">
        <f t="shared" si="48"/>
        <v>0</v>
      </c>
      <c r="M268" s="371">
        <f t="shared" si="49"/>
        <v>0</v>
      </c>
      <c r="N268" s="371">
        <f t="shared" si="50"/>
        <v>0</v>
      </c>
      <c r="O268" s="371">
        <f t="shared" si="51"/>
        <v>0</v>
      </c>
      <c r="P268" s="371">
        <f t="shared" si="52"/>
        <v>0</v>
      </c>
      <c r="Q268" s="371">
        <f t="shared" si="53"/>
        <v>0</v>
      </c>
      <c r="R268" s="371">
        <f t="shared" si="54"/>
        <v>0</v>
      </c>
      <c r="S268" s="371"/>
      <c r="T268" s="371"/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/>
      <c r="AH268" s="371"/>
      <c r="AI268" s="371"/>
      <c r="AJ268" s="371"/>
      <c r="AK268" s="371"/>
      <c r="AL268" s="371"/>
      <c r="AM268" s="371"/>
      <c r="AN268" s="371"/>
      <c r="AO268" s="371"/>
      <c r="AP268" s="371"/>
      <c r="AQ268" s="371"/>
      <c r="AR268" s="371"/>
      <c r="AS268" s="371"/>
      <c r="AT268" s="371"/>
    </row>
    <row r="269" spans="2:46" ht="15" x14ac:dyDescent="0.25">
      <c r="B269" s="372" t="s">
        <v>669</v>
      </c>
      <c r="C269" s="372" t="str">
        <f>CONCATENATE('Budget-Output-Worksheet'!$G$8)</f>
        <v>FY26</v>
      </c>
      <c r="E269" s="371" t="s">
        <v>667</v>
      </c>
      <c r="F269" s="371"/>
      <c r="G269" s="371" t="s">
        <v>669</v>
      </c>
      <c r="H269" s="371" t="s">
        <v>669</v>
      </c>
      <c r="I269" s="371" t="s">
        <v>667</v>
      </c>
      <c r="J269" s="383">
        <f t="shared" si="47"/>
        <v>0</v>
      </c>
      <c r="K269" s="371">
        <v>0</v>
      </c>
      <c r="L269" s="371">
        <f t="shared" si="48"/>
        <v>0</v>
      </c>
      <c r="M269" s="371">
        <f t="shared" si="49"/>
        <v>0</v>
      </c>
      <c r="N269" s="371">
        <f t="shared" si="50"/>
        <v>0</v>
      </c>
      <c r="O269" s="371">
        <f t="shared" si="51"/>
        <v>0</v>
      </c>
      <c r="P269" s="371">
        <f t="shared" si="52"/>
        <v>0</v>
      </c>
      <c r="Q269" s="371">
        <f t="shared" si="53"/>
        <v>0</v>
      </c>
      <c r="R269" s="371">
        <f t="shared" si="54"/>
        <v>0</v>
      </c>
      <c r="S269" s="371"/>
      <c r="T269" s="371"/>
      <c r="U269" s="371"/>
      <c r="V269" s="371"/>
      <c r="W269" s="371"/>
      <c r="X269" s="371"/>
      <c r="Y269" s="371"/>
      <c r="Z269" s="371"/>
      <c r="AA269" s="371"/>
      <c r="AB269" s="371"/>
      <c r="AC269" s="371"/>
      <c r="AD269" s="371"/>
      <c r="AE269" s="371"/>
      <c r="AF269" s="371"/>
      <c r="AG269" s="371"/>
      <c r="AH269" s="371"/>
      <c r="AI269" s="371"/>
      <c r="AJ269" s="371"/>
      <c r="AK269" s="371"/>
      <c r="AL269" s="371"/>
      <c r="AM269" s="371"/>
      <c r="AN269" s="371"/>
      <c r="AO269" s="371"/>
      <c r="AP269" s="371"/>
      <c r="AQ269" s="371"/>
      <c r="AR269" s="371"/>
      <c r="AS269" s="371"/>
      <c r="AT269" s="371"/>
    </row>
    <row r="270" spans="2:46" ht="15" x14ac:dyDescent="0.25">
      <c r="B270" s="372" t="s">
        <v>669</v>
      </c>
      <c r="C270" s="372" t="str">
        <f>CONCATENATE('Budget-Output-Worksheet'!$G$8)</f>
        <v>FY26</v>
      </c>
      <c r="E270" s="371" t="s">
        <v>667</v>
      </c>
      <c r="F270" s="371"/>
      <c r="G270" s="371" t="s">
        <v>669</v>
      </c>
      <c r="H270" s="371" t="s">
        <v>669</v>
      </c>
      <c r="I270" s="371" t="s">
        <v>667</v>
      </c>
      <c r="J270" s="383">
        <f t="shared" si="47"/>
        <v>0</v>
      </c>
      <c r="K270" s="371">
        <v>0</v>
      </c>
      <c r="L270" s="371">
        <f t="shared" si="48"/>
        <v>0</v>
      </c>
      <c r="M270" s="371">
        <f t="shared" si="49"/>
        <v>0</v>
      </c>
      <c r="N270" s="371">
        <f t="shared" si="50"/>
        <v>0</v>
      </c>
      <c r="O270" s="371">
        <f t="shared" si="51"/>
        <v>0</v>
      </c>
      <c r="P270" s="371">
        <f t="shared" si="52"/>
        <v>0</v>
      </c>
      <c r="Q270" s="371">
        <f t="shared" si="53"/>
        <v>0</v>
      </c>
      <c r="R270" s="371">
        <f t="shared" si="54"/>
        <v>0</v>
      </c>
      <c r="S270" s="371"/>
      <c r="T270" s="371"/>
      <c r="U270" s="371"/>
      <c r="V270" s="371"/>
      <c r="W270" s="371"/>
      <c r="X270" s="371"/>
      <c r="Y270" s="371"/>
      <c r="Z270" s="371"/>
      <c r="AA270" s="371"/>
      <c r="AB270" s="371"/>
      <c r="AC270" s="371"/>
      <c r="AD270" s="371"/>
      <c r="AE270" s="371"/>
      <c r="AF270" s="371"/>
      <c r="AG270" s="371"/>
      <c r="AH270" s="371"/>
      <c r="AI270" s="371"/>
      <c r="AJ270" s="371"/>
      <c r="AK270" s="371"/>
      <c r="AL270" s="371"/>
      <c r="AM270" s="371"/>
      <c r="AN270" s="371"/>
      <c r="AO270" s="371"/>
      <c r="AP270" s="371"/>
      <c r="AQ270" s="371"/>
      <c r="AR270" s="371"/>
      <c r="AS270" s="371"/>
      <c r="AT270" s="371"/>
    </row>
    <row r="271" spans="2:46" ht="15" x14ac:dyDescent="0.25">
      <c r="B271" s="372" t="s">
        <v>669</v>
      </c>
      <c r="C271" s="372" t="str">
        <f>CONCATENATE('Budget-Output-Worksheet'!$G$8)</f>
        <v>FY26</v>
      </c>
      <c r="E271" s="371" t="s">
        <v>667</v>
      </c>
      <c r="F271" s="371"/>
      <c r="G271" s="371" t="s">
        <v>669</v>
      </c>
      <c r="H271" s="371" t="s">
        <v>669</v>
      </c>
      <c r="I271" s="371" t="s">
        <v>667</v>
      </c>
      <c r="J271" s="383">
        <f t="shared" si="47"/>
        <v>0</v>
      </c>
      <c r="K271" s="371">
        <v>0</v>
      </c>
      <c r="L271" s="371">
        <f t="shared" si="48"/>
        <v>0</v>
      </c>
      <c r="M271" s="371">
        <f t="shared" si="49"/>
        <v>0</v>
      </c>
      <c r="N271" s="371">
        <f t="shared" si="50"/>
        <v>0</v>
      </c>
      <c r="O271" s="371">
        <f t="shared" si="51"/>
        <v>0</v>
      </c>
      <c r="P271" s="371">
        <f t="shared" si="52"/>
        <v>0</v>
      </c>
      <c r="Q271" s="371">
        <f t="shared" si="53"/>
        <v>0</v>
      </c>
      <c r="R271" s="371">
        <f t="shared" si="54"/>
        <v>0</v>
      </c>
      <c r="S271" s="371"/>
      <c r="T271" s="371"/>
      <c r="U271" s="371"/>
      <c r="V271" s="371"/>
      <c r="W271" s="371"/>
      <c r="X271" s="371"/>
      <c r="Y271" s="371"/>
      <c r="Z271" s="371"/>
      <c r="AA271" s="371"/>
      <c r="AB271" s="371"/>
      <c r="AC271" s="371"/>
      <c r="AD271" s="371"/>
      <c r="AE271" s="371"/>
      <c r="AF271" s="371"/>
      <c r="AG271" s="371"/>
      <c r="AH271" s="371"/>
      <c r="AI271" s="371"/>
      <c r="AJ271" s="371"/>
      <c r="AK271" s="371"/>
      <c r="AL271" s="371"/>
      <c r="AM271" s="371"/>
      <c r="AN271" s="371"/>
      <c r="AO271" s="371"/>
      <c r="AP271" s="371"/>
      <c r="AQ271" s="371"/>
      <c r="AR271" s="371"/>
      <c r="AS271" s="371"/>
      <c r="AT271" s="371"/>
    </row>
    <row r="272" spans="2:46" ht="15" x14ac:dyDescent="0.25">
      <c r="B272" s="372" t="s">
        <v>669</v>
      </c>
      <c r="C272" s="372" t="str">
        <f>CONCATENATE('Budget-Output-Worksheet'!$G$8)</f>
        <v>FY26</v>
      </c>
      <c r="E272" s="371" t="s">
        <v>667</v>
      </c>
      <c r="F272" s="371"/>
      <c r="G272" s="371" t="s">
        <v>669</v>
      </c>
      <c r="H272" s="371" t="s">
        <v>669</v>
      </c>
      <c r="I272" s="371" t="s">
        <v>667</v>
      </c>
      <c r="J272" s="383">
        <f t="shared" si="47"/>
        <v>0</v>
      </c>
      <c r="K272" s="371">
        <v>0</v>
      </c>
      <c r="L272" s="371">
        <f t="shared" si="48"/>
        <v>0</v>
      </c>
      <c r="M272" s="371">
        <f t="shared" si="49"/>
        <v>0</v>
      </c>
      <c r="N272" s="371">
        <f t="shared" si="50"/>
        <v>0</v>
      </c>
      <c r="O272" s="371">
        <f t="shared" si="51"/>
        <v>0</v>
      </c>
      <c r="P272" s="371">
        <f t="shared" si="52"/>
        <v>0</v>
      </c>
      <c r="Q272" s="371">
        <f t="shared" si="53"/>
        <v>0</v>
      </c>
      <c r="R272" s="371">
        <f t="shared" si="54"/>
        <v>0</v>
      </c>
      <c r="S272" s="371"/>
      <c r="T272" s="371"/>
      <c r="U272" s="371"/>
      <c r="V272" s="371"/>
      <c r="W272" s="371"/>
      <c r="X272" s="371"/>
      <c r="Y272" s="371"/>
      <c r="Z272" s="371"/>
      <c r="AA272" s="371"/>
      <c r="AB272" s="371"/>
      <c r="AC272" s="371"/>
      <c r="AD272" s="371"/>
      <c r="AE272" s="371"/>
      <c r="AF272" s="371"/>
      <c r="AG272" s="371"/>
      <c r="AH272" s="371"/>
      <c r="AI272" s="371"/>
      <c r="AJ272" s="371"/>
      <c r="AK272" s="371"/>
      <c r="AL272" s="371"/>
      <c r="AM272" s="371"/>
      <c r="AN272" s="371"/>
      <c r="AO272" s="371"/>
      <c r="AP272" s="371"/>
      <c r="AQ272" s="371"/>
      <c r="AR272" s="371"/>
      <c r="AS272" s="371"/>
      <c r="AT272" s="371"/>
    </row>
    <row r="273" spans="2:46" ht="15" x14ac:dyDescent="0.25">
      <c r="B273" s="372" t="s">
        <v>669</v>
      </c>
      <c r="C273" s="372" t="str">
        <f>CONCATENATE('Budget-Output-Worksheet'!$G$8)</f>
        <v>FY26</v>
      </c>
      <c r="E273" s="371" t="s">
        <v>667</v>
      </c>
      <c r="F273" s="371"/>
      <c r="G273" s="371" t="s">
        <v>669</v>
      </c>
      <c r="H273" s="371" t="s">
        <v>669</v>
      </c>
      <c r="I273" s="371" t="s">
        <v>667</v>
      </c>
      <c r="J273" s="383">
        <f t="shared" si="47"/>
        <v>0</v>
      </c>
      <c r="K273" s="371">
        <v>0</v>
      </c>
      <c r="L273" s="371">
        <f t="shared" si="48"/>
        <v>0</v>
      </c>
      <c r="M273" s="371">
        <f t="shared" si="49"/>
        <v>0</v>
      </c>
      <c r="N273" s="371">
        <f t="shared" si="50"/>
        <v>0</v>
      </c>
      <c r="O273" s="371">
        <f t="shared" si="51"/>
        <v>0</v>
      </c>
      <c r="P273" s="371">
        <f t="shared" si="52"/>
        <v>0</v>
      </c>
      <c r="Q273" s="371">
        <f t="shared" si="53"/>
        <v>0</v>
      </c>
      <c r="R273" s="371">
        <f t="shared" si="54"/>
        <v>0</v>
      </c>
      <c r="S273" s="371"/>
      <c r="T273" s="371"/>
      <c r="U273" s="371"/>
      <c r="V273" s="371"/>
      <c r="W273" s="371"/>
      <c r="X273" s="371"/>
      <c r="Y273" s="371"/>
      <c r="Z273" s="371"/>
      <c r="AA273" s="371"/>
      <c r="AB273" s="371"/>
      <c r="AC273" s="371"/>
      <c r="AD273" s="371"/>
      <c r="AE273" s="371"/>
      <c r="AF273" s="371"/>
      <c r="AG273" s="371"/>
      <c r="AH273" s="371"/>
      <c r="AI273" s="371"/>
      <c r="AJ273" s="371"/>
      <c r="AK273" s="371"/>
      <c r="AL273" s="371"/>
      <c r="AM273" s="371"/>
      <c r="AN273" s="371"/>
      <c r="AO273" s="371"/>
      <c r="AP273" s="371"/>
      <c r="AQ273" s="371"/>
      <c r="AR273" s="371"/>
      <c r="AS273" s="371"/>
      <c r="AT273" s="371"/>
    </row>
    <row r="274" spans="2:46" ht="15" x14ac:dyDescent="0.25">
      <c r="B274" s="372" t="s">
        <v>669</v>
      </c>
      <c r="C274" s="372" t="str">
        <f>CONCATENATE('Budget-Output-Worksheet'!$G$8)</f>
        <v>FY26</v>
      </c>
      <c r="E274" s="371" t="s">
        <v>667</v>
      </c>
      <c r="F274" s="371"/>
      <c r="G274" s="371" t="s">
        <v>669</v>
      </c>
      <c r="H274" s="371" t="s">
        <v>669</v>
      </c>
      <c r="I274" s="371" t="s">
        <v>667</v>
      </c>
      <c r="J274" s="383">
        <f t="shared" si="47"/>
        <v>0</v>
      </c>
      <c r="K274" s="371">
        <v>0</v>
      </c>
      <c r="L274" s="371">
        <f t="shared" si="48"/>
        <v>0</v>
      </c>
      <c r="M274" s="371">
        <f t="shared" si="49"/>
        <v>0</v>
      </c>
      <c r="N274" s="371">
        <f t="shared" si="50"/>
        <v>0</v>
      </c>
      <c r="O274" s="371">
        <f t="shared" si="51"/>
        <v>0</v>
      </c>
      <c r="P274" s="371">
        <f t="shared" si="52"/>
        <v>0</v>
      </c>
      <c r="Q274" s="371">
        <f t="shared" si="53"/>
        <v>0</v>
      </c>
      <c r="R274" s="371">
        <f t="shared" si="54"/>
        <v>0</v>
      </c>
      <c r="S274" s="371"/>
      <c r="T274" s="371"/>
      <c r="U274" s="371"/>
      <c r="V274" s="371"/>
      <c r="W274" s="371"/>
      <c r="X274" s="371"/>
      <c r="Y274" s="371"/>
      <c r="Z274" s="371"/>
      <c r="AA274" s="371"/>
      <c r="AB274" s="371"/>
      <c r="AC274" s="371"/>
      <c r="AD274" s="371"/>
      <c r="AE274" s="371"/>
      <c r="AF274" s="371"/>
      <c r="AG274" s="371"/>
      <c r="AH274" s="371"/>
      <c r="AI274" s="371"/>
      <c r="AJ274" s="371"/>
      <c r="AK274" s="371"/>
      <c r="AL274" s="371"/>
      <c r="AM274" s="371"/>
      <c r="AN274" s="371"/>
      <c r="AO274" s="371"/>
      <c r="AP274" s="371"/>
      <c r="AQ274" s="371"/>
      <c r="AR274" s="371"/>
      <c r="AS274" s="371"/>
      <c r="AT274" s="371"/>
    </row>
    <row r="275" spans="2:46" ht="15" x14ac:dyDescent="0.25">
      <c r="B275" s="372" t="s">
        <v>669</v>
      </c>
      <c r="C275" s="372" t="str">
        <f>CONCATENATE('Budget-Output-Worksheet'!$G$8)</f>
        <v>FY26</v>
      </c>
      <c r="E275" s="371" t="s">
        <v>667</v>
      </c>
      <c r="F275" s="371"/>
      <c r="G275" s="371" t="s">
        <v>669</v>
      </c>
      <c r="H275" s="371" t="s">
        <v>669</v>
      </c>
      <c r="I275" s="371" t="s">
        <v>667</v>
      </c>
      <c r="J275" s="383">
        <f t="shared" si="47"/>
        <v>0</v>
      </c>
      <c r="K275" s="371">
        <v>0</v>
      </c>
      <c r="L275" s="371">
        <f t="shared" si="48"/>
        <v>0</v>
      </c>
      <c r="M275" s="371">
        <f t="shared" si="49"/>
        <v>0</v>
      </c>
      <c r="N275" s="371">
        <f t="shared" si="50"/>
        <v>0</v>
      </c>
      <c r="O275" s="371">
        <f t="shared" si="51"/>
        <v>0</v>
      </c>
      <c r="P275" s="371">
        <f t="shared" si="52"/>
        <v>0</v>
      </c>
      <c r="Q275" s="371">
        <f t="shared" si="53"/>
        <v>0</v>
      </c>
      <c r="R275" s="371">
        <f t="shared" si="54"/>
        <v>0</v>
      </c>
      <c r="S275" s="371"/>
      <c r="T275" s="371"/>
      <c r="U275" s="371"/>
      <c r="V275" s="371"/>
      <c r="W275" s="371"/>
      <c r="X275" s="371"/>
      <c r="Y275" s="371"/>
      <c r="Z275" s="371"/>
      <c r="AA275" s="371"/>
      <c r="AB275" s="371"/>
      <c r="AC275" s="371"/>
      <c r="AD275" s="371"/>
      <c r="AE275" s="371"/>
      <c r="AF275" s="371"/>
      <c r="AG275" s="371"/>
      <c r="AH275" s="371"/>
      <c r="AI275" s="371"/>
      <c r="AJ275" s="371"/>
      <c r="AK275" s="371"/>
      <c r="AL275" s="371"/>
      <c r="AM275" s="371"/>
      <c r="AN275" s="371"/>
      <c r="AO275" s="371"/>
      <c r="AP275" s="371"/>
      <c r="AQ275" s="371"/>
      <c r="AR275" s="371"/>
      <c r="AS275" s="371"/>
      <c r="AT275" s="371"/>
    </row>
    <row r="276" spans="2:46" ht="15" x14ac:dyDescent="0.25">
      <c r="B276" s="372" t="s">
        <v>669</v>
      </c>
      <c r="C276" s="372" t="str">
        <f>CONCATENATE('Budget-Output-Worksheet'!$G$8)</f>
        <v>FY26</v>
      </c>
      <c r="E276" s="371" t="s">
        <v>667</v>
      </c>
      <c r="F276" s="371"/>
      <c r="G276" s="371" t="s">
        <v>669</v>
      </c>
      <c r="H276" s="371" t="s">
        <v>669</v>
      </c>
      <c r="I276" s="371" t="s">
        <v>667</v>
      </c>
      <c r="J276" s="383">
        <f t="shared" si="47"/>
        <v>0</v>
      </c>
      <c r="K276" s="371">
        <v>0</v>
      </c>
      <c r="L276" s="371">
        <f t="shared" si="48"/>
        <v>0</v>
      </c>
      <c r="M276" s="371">
        <f t="shared" si="49"/>
        <v>0</v>
      </c>
      <c r="N276" s="371">
        <f t="shared" si="50"/>
        <v>0</v>
      </c>
      <c r="O276" s="371">
        <f t="shared" si="51"/>
        <v>0</v>
      </c>
      <c r="P276" s="371">
        <f t="shared" si="52"/>
        <v>0</v>
      </c>
      <c r="Q276" s="371">
        <f t="shared" si="53"/>
        <v>0</v>
      </c>
      <c r="R276" s="371">
        <f t="shared" si="54"/>
        <v>0</v>
      </c>
      <c r="S276" s="371"/>
      <c r="T276" s="371"/>
      <c r="U276" s="371"/>
      <c r="V276" s="371"/>
      <c r="W276" s="371"/>
      <c r="X276" s="371"/>
      <c r="Y276" s="371"/>
      <c r="Z276" s="371"/>
      <c r="AA276" s="371"/>
      <c r="AB276" s="371"/>
      <c r="AC276" s="371"/>
      <c r="AD276" s="371"/>
      <c r="AE276" s="371"/>
      <c r="AF276" s="371"/>
      <c r="AG276" s="371"/>
      <c r="AH276" s="371"/>
      <c r="AI276" s="371"/>
      <c r="AJ276" s="371"/>
      <c r="AK276" s="371"/>
      <c r="AL276" s="371"/>
      <c r="AM276" s="371"/>
      <c r="AN276" s="371"/>
      <c r="AO276" s="371"/>
      <c r="AP276" s="371"/>
      <c r="AQ276" s="371"/>
      <c r="AR276" s="371"/>
      <c r="AS276" s="371"/>
      <c r="AT276" s="371"/>
    </row>
    <row r="277" spans="2:46" ht="15" x14ac:dyDescent="0.25">
      <c r="B277" s="372" t="s">
        <v>669</v>
      </c>
      <c r="C277" s="372" t="str">
        <f>CONCATENATE('Budget-Output-Worksheet'!$G$8)</f>
        <v>FY26</v>
      </c>
      <c r="E277" s="371" t="s">
        <v>667</v>
      </c>
      <c r="F277" s="371"/>
      <c r="G277" s="371" t="s">
        <v>669</v>
      </c>
      <c r="H277" s="371" t="s">
        <v>669</v>
      </c>
      <c r="I277" s="371" t="s">
        <v>667</v>
      </c>
      <c r="J277" s="383">
        <f t="shared" si="47"/>
        <v>0</v>
      </c>
      <c r="K277" s="371">
        <v>0</v>
      </c>
      <c r="L277" s="371">
        <f t="shared" si="48"/>
        <v>0</v>
      </c>
      <c r="M277" s="371">
        <f t="shared" si="49"/>
        <v>0</v>
      </c>
      <c r="N277" s="371">
        <f t="shared" si="50"/>
        <v>0</v>
      </c>
      <c r="O277" s="371">
        <f t="shared" si="51"/>
        <v>0</v>
      </c>
      <c r="P277" s="371">
        <f t="shared" si="52"/>
        <v>0</v>
      </c>
      <c r="Q277" s="371">
        <f t="shared" si="53"/>
        <v>0</v>
      </c>
      <c r="R277" s="371">
        <f t="shared" si="54"/>
        <v>0</v>
      </c>
      <c r="S277" s="371"/>
      <c r="T277" s="371"/>
      <c r="U277" s="371"/>
      <c r="V277" s="371"/>
      <c r="W277" s="371"/>
      <c r="X277" s="371"/>
      <c r="Y277" s="371"/>
      <c r="Z277" s="371"/>
      <c r="AA277" s="371"/>
      <c r="AB277" s="371"/>
      <c r="AC277" s="371"/>
      <c r="AD277" s="371"/>
      <c r="AE277" s="371"/>
      <c r="AF277" s="371"/>
      <c r="AG277" s="371"/>
      <c r="AH277" s="371"/>
      <c r="AI277" s="371"/>
      <c r="AJ277" s="371"/>
      <c r="AK277" s="371"/>
      <c r="AL277" s="371"/>
      <c r="AM277" s="371"/>
      <c r="AN277" s="371"/>
      <c r="AO277" s="371"/>
      <c r="AP277" s="371"/>
      <c r="AQ277" s="371"/>
      <c r="AR277" s="371"/>
      <c r="AS277" s="371"/>
      <c r="AT277" s="371"/>
    </row>
    <row r="278" spans="2:46" ht="15" x14ac:dyDescent="0.25">
      <c r="B278" s="372" t="s">
        <v>669</v>
      </c>
      <c r="C278" s="372" t="str">
        <f>CONCATENATE('Budget-Output-Worksheet'!$G$8)</f>
        <v>FY26</v>
      </c>
      <c r="E278" s="371" t="s">
        <v>667</v>
      </c>
      <c r="F278" s="371"/>
      <c r="G278" s="371" t="s">
        <v>669</v>
      </c>
      <c r="H278" s="371" t="s">
        <v>669</v>
      </c>
      <c r="I278" s="371" t="s">
        <v>667</v>
      </c>
      <c r="J278" s="383">
        <f t="shared" si="47"/>
        <v>0</v>
      </c>
      <c r="K278" s="371">
        <v>0</v>
      </c>
      <c r="L278" s="371">
        <f t="shared" si="48"/>
        <v>0</v>
      </c>
      <c r="M278" s="371">
        <f t="shared" si="49"/>
        <v>0</v>
      </c>
      <c r="N278" s="371">
        <f t="shared" si="50"/>
        <v>0</v>
      </c>
      <c r="O278" s="371">
        <f t="shared" si="51"/>
        <v>0</v>
      </c>
      <c r="P278" s="371">
        <f t="shared" si="52"/>
        <v>0</v>
      </c>
      <c r="Q278" s="371">
        <f t="shared" si="53"/>
        <v>0</v>
      </c>
      <c r="R278" s="371">
        <f t="shared" si="54"/>
        <v>0</v>
      </c>
      <c r="S278" s="371"/>
      <c r="T278" s="371"/>
      <c r="U278" s="371"/>
      <c r="V278" s="371"/>
      <c r="W278" s="371"/>
      <c r="X278" s="371"/>
      <c r="Y278" s="371"/>
      <c r="Z278" s="371"/>
      <c r="AA278" s="371"/>
      <c r="AB278" s="371"/>
      <c r="AC278" s="371"/>
      <c r="AD278" s="371"/>
      <c r="AE278" s="371"/>
      <c r="AF278" s="371"/>
      <c r="AG278" s="371"/>
      <c r="AH278" s="371"/>
      <c r="AI278" s="371"/>
      <c r="AJ278" s="371"/>
      <c r="AK278" s="371"/>
      <c r="AL278" s="371"/>
      <c r="AM278" s="371"/>
      <c r="AN278" s="371"/>
      <c r="AO278" s="371"/>
      <c r="AP278" s="371"/>
      <c r="AQ278" s="371"/>
      <c r="AR278" s="371"/>
      <c r="AS278" s="371"/>
      <c r="AT278" s="371"/>
    </row>
    <row r="279" spans="2:46" ht="15" x14ac:dyDescent="0.25">
      <c r="B279" s="372" t="s">
        <v>669</v>
      </c>
      <c r="C279" s="372" t="str">
        <f>CONCATENATE('Budget-Output-Worksheet'!$G$8)</f>
        <v>FY26</v>
      </c>
      <c r="E279" s="371" t="s">
        <v>667</v>
      </c>
      <c r="F279" s="371"/>
      <c r="G279" s="371" t="s">
        <v>669</v>
      </c>
      <c r="H279" s="371" t="s">
        <v>669</v>
      </c>
      <c r="I279" s="371" t="s">
        <v>667</v>
      </c>
      <c r="J279" s="383">
        <f t="shared" si="47"/>
        <v>0</v>
      </c>
      <c r="K279" s="371">
        <v>0</v>
      </c>
      <c r="L279" s="371">
        <f t="shared" si="48"/>
        <v>0</v>
      </c>
      <c r="M279" s="371">
        <f t="shared" si="49"/>
        <v>0</v>
      </c>
      <c r="N279" s="371">
        <f t="shared" si="50"/>
        <v>0</v>
      </c>
      <c r="O279" s="371">
        <f t="shared" si="51"/>
        <v>0</v>
      </c>
      <c r="P279" s="371">
        <f t="shared" si="52"/>
        <v>0</v>
      </c>
      <c r="Q279" s="371">
        <f t="shared" si="53"/>
        <v>0</v>
      </c>
      <c r="R279" s="371">
        <f t="shared" si="54"/>
        <v>0</v>
      </c>
      <c r="S279" s="371"/>
      <c r="T279" s="371"/>
      <c r="U279" s="371"/>
      <c r="V279" s="371"/>
      <c r="W279" s="371"/>
      <c r="X279" s="371"/>
      <c r="Y279" s="371"/>
      <c r="Z279" s="371"/>
      <c r="AA279" s="371"/>
      <c r="AB279" s="371"/>
      <c r="AC279" s="371"/>
      <c r="AD279" s="371"/>
      <c r="AE279" s="371"/>
      <c r="AF279" s="371"/>
      <c r="AG279" s="371"/>
      <c r="AH279" s="371"/>
      <c r="AI279" s="371"/>
      <c r="AJ279" s="371"/>
      <c r="AK279" s="371"/>
      <c r="AL279" s="371"/>
      <c r="AM279" s="371"/>
      <c r="AN279" s="371"/>
      <c r="AO279" s="371"/>
      <c r="AP279" s="371"/>
      <c r="AQ279" s="371"/>
      <c r="AR279" s="371"/>
      <c r="AS279" s="371"/>
      <c r="AT279" s="371"/>
    </row>
    <row r="280" spans="2:46" ht="15" x14ac:dyDescent="0.25">
      <c r="B280" s="372" t="s">
        <v>669</v>
      </c>
      <c r="C280" s="372" t="str">
        <f>CONCATENATE('Budget-Output-Worksheet'!$G$8)</f>
        <v>FY26</v>
      </c>
      <c r="E280" s="371" t="s">
        <v>667</v>
      </c>
      <c r="F280" s="371"/>
      <c r="G280" s="371" t="s">
        <v>669</v>
      </c>
      <c r="H280" s="371" t="s">
        <v>669</v>
      </c>
      <c r="I280" s="371" t="s">
        <v>667</v>
      </c>
      <c r="J280" s="383">
        <f t="shared" si="47"/>
        <v>0</v>
      </c>
      <c r="K280" s="371">
        <v>0</v>
      </c>
      <c r="L280" s="371">
        <f t="shared" si="48"/>
        <v>0</v>
      </c>
      <c r="M280" s="371">
        <f t="shared" si="49"/>
        <v>0</v>
      </c>
      <c r="N280" s="371">
        <f t="shared" si="50"/>
        <v>0</v>
      </c>
      <c r="O280" s="371">
        <f t="shared" si="51"/>
        <v>0</v>
      </c>
      <c r="P280" s="371">
        <f t="shared" si="52"/>
        <v>0</v>
      </c>
      <c r="Q280" s="371">
        <f t="shared" si="53"/>
        <v>0</v>
      </c>
      <c r="R280" s="371">
        <f t="shared" si="54"/>
        <v>0</v>
      </c>
      <c r="S280" s="371"/>
      <c r="T280" s="371"/>
      <c r="U280" s="371"/>
      <c r="V280" s="371"/>
      <c r="W280" s="371"/>
      <c r="X280" s="371"/>
      <c r="Y280" s="371"/>
      <c r="Z280" s="371"/>
      <c r="AA280" s="371"/>
      <c r="AB280" s="371"/>
      <c r="AC280" s="371"/>
      <c r="AD280" s="371"/>
      <c r="AE280" s="371"/>
      <c r="AF280" s="371"/>
      <c r="AG280" s="371"/>
      <c r="AH280" s="371"/>
      <c r="AI280" s="371"/>
      <c r="AJ280" s="371"/>
      <c r="AK280" s="371"/>
      <c r="AL280" s="371"/>
      <c r="AM280" s="371"/>
      <c r="AN280" s="371"/>
      <c r="AO280" s="371"/>
      <c r="AP280" s="371"/>
      <c r="AQ280" s="371"/>
      <c r="AR280" s="371"/>
      <c r="AS280" s="371"/>
      <c r="AT280" s="371"/>
    </row>
    <row r="281" spans="2:46" ht="15" x14ac:dyDescent="0.25">
      <c r="B281" s="372" t="s">
        <v>669</v>
      </c>
      <c r="C281" s="372" t="str">
        <f>CONCATENATE('Budget-Output-Worksheet'!$G$8)</f>
        <v>FY26</v>
      </c>
      <c r="E281" s="371" t="s">
        <v>667</v>
      </c>
      <c r="F281" s="371"/>
      <c r="G281" s="371" t="s">
        <v>669</v>
      </c>
      <c r="H281" s="371" t="s">
        <v>669</v>
      </c>
      <c r="I281" s="371" t="s">
        <v>667</v>
      </c>
      <c r="J281" s="383">
        <f t="shared" si="47"/>
        <v>0</v>
      </c>
      <c r="K281" s="371">
        <v>0</v>
      </c>
      <c r="L281" s="371">
        <f t="shared" si="48"/>
        <v>0</v>
      </c>
      <c r="M281" s="371">
        <f t="shared" si="49"/>
        <v>0</v>
      </c>
      <c r="N281" s="371">
        <f t="shared" si="50"/>
        <v>0</v>
      </c>
      <c r="O281" s="371">
        <f t="shared" si="51"/>
        <v>0</v>
      </c>
      <c r="P281" s="371">
        <f t="shared" si="52"/>
        <v>0</v>
      </c>
      <c r="Q281" s="371">
        <f t="shared" si="53"/>
        <v>0</v>
      </c>
      <c r="R281" s="371">
        <f t="shared" si="54"/>
        <v>0</v>
      </c>
      <c r="S281" s="371"/>
      <c r="T281" s="371"/>
      <c r="U281" s="371"/>
      <c r="V281" s="371"/>
      <c r="W281" s="371"/>
      <c r="X281" s="371"/>
      <c r="Y281" s="371"/>
      <c r="Z281" s="371"/>
      <c r="AA281" s="371"/>
      <c r="AB281" s="371"/>
      <c r="AC281" s="371"/>
      <c r="AD281" s="371"/>
      <c r="AE281" s="371"/>
      <c r="AF281" s="371"/>
      <c r="AG281" s="371"/>
      <c r="AH281" s="371"/>
      <c r="AI281" s="371"/>
      <c r="AJ281" s="371"/>
      <c r="AK281" s="371"/>
      <c r="AL281" s="371"/>
      <c r="AM281" s="371"/>
      <c r="AN281" s="371"/>
      <c r="AO281" s="371"/>
      <c r="AP281" s="371"/>
      <c r="AQ281" s="371"/>
      <c r="AR281" s="371"/>
      <c r="AS281" s="371"/>
      <c r="AT281" s="371"/>
    </row>
    <row r="282" spans="2:46" ht="15" x14ac:dyDescent="0.25">
      <c r="B282" s="372" t="s">
        <v>669</v>
      </c>
      <c r="C282" s="372" t="str">
        <f>CONCATENATE('Budget-Output-Worksheet'!$G$8)</f>
        <v>FY26</v>
      </c>
      <c r="E282" s="371" t="s">
        <v>667</v>
      </c>
      <c r="F282" s="371"/>
      <c r="G282" s="371" t="s">
        <v>669</v>
      </c>
      <c r="H282" s="371" t="s">
        <v>669</v>
      </c>
      <c r="I282" s="371" t="s">
        <v>667</v>
      </c>
      <c r="J282" s="383">
        <f t="shared" si="47"/>
        <v>0</v>
      </c>
      <c r="K282" s="371">
        <v>0</v>
      </c>
      <c r="L282" s="371">
        <f t="shared" si="48"/>
        <v>0</v>
      </c>
      <c r="M282" s="371">
        <f t="shared" si="49"/>
        <v>0</v>
      </c>
      <c r="N282" s="371">
        <f t="shared" si="50"/>
        <v>0</v>
      </c>
      <c r="O282" s="371">
        <f t="shared" si="51"/>
        <v>0</v>
      </c>
      <c r="P282" s="371">
        <f t="shared" si="52"/>
        <v>0</v>
      </c>
      <c r="Q282" s="371">
        <f t="shared" si="53"/>
        <v>0</v>
      </c>
      <c r="R282" s="371">
        <f t="shared" si="54"/>
        <v>0</v>
      </c>
      <c r="S282" s="371"/>
      <c r="T282" s="371"/>
      <c r="U282" s="371"/>
      <c r="V282" s="371"/>
      <c r="W282" s="371"/>
      <c r="X282" s="371"/>
      <c r="Y282" s="371"/>
      <c r="Z282" s="371"/>
      <c r="AA282" s="371"/>
      <c r="AB282" s="371"/>
      <c r="AC282" s="371"/>
      <c r="AD282" s="371"/>
      <c r="AE282" s="371"/>
      <c r="AF282" s="371"/>
      <c r="AG282" s="371"/>
      <c r="AH282" s="371"/>
      <c r="AI282" s="371"/>
      <c r="AJ282" s="371"/>
      <c r="AK282" s="371"/>
      <c r="AL282" s="371"/>
      <c r="AM282" s="371"/>
      <c r="AN282" s="371"/>
      <c r="AO282" s="371"/>
      <c r="AP282" s="371"/>
      <c r="AQ282" s="371"/>
      <c r="AR282" s="371"/>
      <c r="AS282" s="371"/>
      <c r="AT282" s="371"/>
    </row>
    <row r="283" spans="2:46" ht="15" x14ac:dyDescent="0.25">
      <c r="B283" s="372" t="s">
        <v>669</v>
      </c>
      <c r="C283" s="372" t="str">
        <f>CONCATENATE('Budget-Output-Worksheet'!$G$8)</f>
        <v>FY26</v>
      </c>
      <c r="E283" s="371" t="s">
        <v>667</v>
      </c>
      <c r="F283" s="371"/>
      <c r="G283" s="371" t="s">
        <v>669</v>
      </c>
      <c r="H283" s="371" t="s">
        <v>669</v>
      </c>
      <c r="I283" s="371" t="s">
        <v>667</v>
      </c>
      <c r="J283" s="383">
        <f t="shared" si="47"/>
        <v>0</v>
      </c>
      <c r="K283" s="371">
        <v>0</v>
      </c>
      <c r="L283" s="371">
        <f t="shared" si="48"/>
        <v>0</v>
      </c>
      <c r="M283" s="371">
        <f t="shared" si="49"/>
        <v>0</v>
      </c>
      <c r="N283" s="371">
        <f t="shared" si="50"/>
        <v>0</v>
      </c>
      <c r="O283" s="371">
        <f t="shared" si="51"/>
        <v>0</v>
      </c>
      <c r="P283" s="371">
        <f t="shared" si="52"/>
        <v>0</v>
      </c>
      <c r="Q283" s="371">
        <f t="shared" si="53"/>
        <v>0</v>
      </c>
      <c r="R283" s="371">
        <f t="shared" si="54"/>
        <v>0</v>
      </c>
      <c r="S283" s="371"/>
      <c r="T283" s="371"/>
      <c r="U283" s="371"/>
      <c r="V283" s="371"/>
      <c r="W283" s="371"/>
      <c r="X283" s="371"/>
      <c r="Y283" s="371"/>
      <c r="Z283" s="371"/>
      <c r="AA283" s="371"/>
      <c r="AB283" s="371"/>
      <c r="AC283" s="371"/>
      <c r="AD283" s="371"/>
      <c r="AE283" s="371"/>
      <c r="AF283" s="371"/>
      <c r="AG283" s="371"/>
      <c r="AH283" s="371"/>
      <c r="AI283" s="371"/>
      <c r="AJ283" s="371"/>
      <c r="AK283" s="371"/>
      <c r="AL283" s="371"/>
      <c r="AM283" s="371"/>
      <c r="AN283" s="371"/>
      <c r="AO283" s="371"/>
      <c r="AP283" s="371"/>
      <c r="AQ283" s="371"/>
      <c r="AR283" s="371"/>
      <c r="AS283" s="371"/>
      <c r="AT283" s="371"/>
    </row>
    <row r="284" spans="2:46" ht="15" x14ac:dyDescent="0.25">
      <c r="B284" s="372" t="s">
        <v>669</v>
      </c>
      <c r="C284" s="372" t="str">
        <f>CONCATENATE('Budget-Output-Worksheet'!$G$8)</f>
        <v>FY26</v>
      </c>
      <c r="E284" s="371" t="s">
        <v>667</v>
      </c>
      <c r="F284" s="371"/>
      <c r="G284" s="371" t="s">
        <v>669</v>
      </c>
      <c r="H284" s="371" t="s">
        <v>669</v>
      </c>
      <c r="I284" s="371" t="s">
        <v>667</v>
      </c>
      <c r="J284" s="383">
        <f t="shared" si="47"/>
        <v>0</v>
      </c>
      <c r="K284" s="371">
        <v>0</v>
      </c>
      <c r="L284" s="371">
        <f t="shared" si="48"/>
        <v>0</v>
      </c>
      <c r="M284" s="371">
        <f t="shared" si="49"/>
        <v>0</v>
      </c>
      <c r="N284" s="371">
        <f t="shared" si="50"/>
        <v>0</v>
      </c>
      <c r="O284" s="371">
        <f t="shared" si="51"/>
        <v>0</v>
      </c>
      <c r="P284" s="371">
        <f t="shared" si="52"/>
        <v>0</v>
      </c>
      <c r="Q284" s="371">
        <f t="shared" si="53"/>
        <v>0</v>
      </c>
      <c r="R284" s="371">
        <f t="shared" si="54"/>
        <v>0</v>
      </c>
      <c r="S284" s="371"/>
      <c r="T284" s="371"/>
      <c r="U284" s="371"/>
      <c r="V284" s="371"/>
      <c r="W284" s="371"/>
      <c r="X284" s="371"/>
      <c r="Y284" s="371"/>
      <c r="Z284" s="371"/>
      <c r="AA284" s="371"/>
      <c r="AB284" s="371"/>
      <c r="AC284" s="371"/>
      <c r="AD284" s="371"/>
      <c r="AE284" s="371"/>
      <c r="AF284" s="371"/>
      <c r="AG284" s="371"/>
      <c r="AH284" s="371"/>
      <c r="AI284" s="371"/>
      <c r="AJ284" s="371"/>
      <c r="AK284" s="371"/>
      <c r="AL284" s="371"/>
      <c r="AM284" s="371"/>
      <c r="AN284" s="371"/>
      <c r="AO284" s="371"/>
      <c r="AP284" s="371"/>
      <c r="AQ284" s="371"/>
      <c r="AR284" s="371"/>
      <c r="AS284" s="371"/>
      <c r="AT284" s="371"/>
    </row>
    <row r="285" spans="2:46" ht="15" x14ac:dyDescent="0.25">
      <c r="B285" s="372" t="s">
        <v>669</v>
      </c>
      <c r="C285" s="372" t="str">
        <f>CONCATENATE('Budget-Output-Worksheet'!$G$8)</f>
        <v>FY26</v>
      </c>
      <c r="E285" s="371" t="s">
        <v>667</v>
      </c>
      <c r="F285" s="371"/>
      <c r="G285" s="371" t="s">
        <v>669</v>
      </c>
      <c r="H285" s="371" t="s">
        <v>669</v>
      </c>
      <c r="I285" s="371" t="s">
        <v>667</v>
      </c>
      <c r="J285" s="383">
        <f t="shared" si="47"/>
        <v>0</v>
      </c>
      <c r="K285" s="371">
        <v>0</v>
      </c>
      <c r="L285" s="371">
        <f t="shared" si="48"/>
        <v>0</v>
      </c>
      <c r="M285" s="371">
        <f t="shared" si="49"/>
        <v>0</v>
      </c>
      <c r="N285" s="371">
        <f t="shared" si="50"/>
        <v>0</v>
      </c>
      <c r="O285" s="371">
        <f t="shared" si="51"/>
        <v>0</v>
      </c>
      <c r="P285" s="371">
        <f t="shared" si="52"/>
        <v>0</v>
      </c>
      <c r="Q285" s="371">
        <f t="shared" si="53"/>
        <v>0</v>
      </c>
      <c r="R285" s="371">
        <f t="shared" si="54"/>
        <v>0</v>
      </c>
      <c r="S285" s="371"/>
      <c r="T285" s="371"/>
      <c r="U285" s="371"/>
      <c r="V285" s="371"/>
      <c r="W285" s="371"/>
      <c r="X285" s="371"/>
      <c r="Y285" s="371"/>
      <c r="Z285" s="371"/>
      <c r="AA285" s="371"/>
      <c r="AB285" s="371"/>
      <c r="AC285" s="371"/>
      <c r="AD285" s="371"/>
      <c r="AE285" s="371"/>
      <c r="AF285" s="371"/>
      <c r="AG285" s="371"/>
      <c r="AH285" s="371"/>
      <c r="AI285" s="371"/>
      <c r="AJ285" s="371"/>
      <c r="AK285" s="371"/>
      <c r="AL285" s="371"/>
      <c r="AM285" s="371"/>
      <c r="AN285" s="371"/>
      <c r="AO285" s="371"/>
      <c r="AP285" s="371"/>
      <c r="AQ285" s="371"/>
      <c r="AR285" s="371"/>
      <c r="AS285" s="371"/>
      <c r="AT285" s="371"/>
    </row>
    <row r="286" spans="2:46" ht="15" x14ac:dyDescent="0.25">
      <c r="B286" s="372" t="s">
        <v>669</v>
      </c>
      <c r="C286" s="372" t="str">
        <f>CONCATENATE('Budget-Output-Worksheet'!$G$8)</f>
        <v>FY26</v>
      </c>
      <c r="E286" s="371" t="s">
        <v>667</v>
      </c>
      <c r="F286" s="371"/>
      <c r="G286" s="371" t="s">
        <v>669</v>
      </c>
      <c r="H286" s="371" t="s">
        <v>669</v>
      </c>
      <c r="I286" s="371" t="s">
        <v>667</v>
      </c>
      <c r="J286" s="383">
        <f t="shared" si="47"/>
        <v>0</v>
      </c>
      <c r="K286" s="371">
        <v>0</v>
      </c>
      <c r="L286" s="371">
        <f t="shared" si="48"/>
        <v>0</v>
      </c>
      <c r="M286" s="371">
        <f t="shared" si="49"/>
        <v>0</v>
      </c>
      <c r="N286" s="371">
        <f t="shared" si="50"/>
        <v>0</v>
      </c>
      <c r="O286" s="371">
        <f t="shared" si="51"/>
        <v>0</v>
      </c>
      <c r="P286" s="371">
        <f t="shared" si="52"/>
        <v>0</v>
      </c>
      <c r="Q286" s="371">
        <f t="shared" si="53"/>
        <v>0</v>
      </c>
      <c r="R286" s="371">
        <f t="shared" si="54"/>
        <v>0</v>
      </c>
      <c r="S286" s="371"/>
      <c r="T286" s="371"/>
      <c r="U286" s="371"/>
      <c r="V286" s="371"/>
      <c r="W286" s="371"/>
      <c r="X286" s="371"/>
      <c r="Y286" s="371"/>
      <c r="Z286" s="371"/>
      <c r="AA286" s="371"/>
      <c r="AB286" s="371"/>
      <c r="AC286" s="371"/>
      <c r="AD286" s="371"/>
      <c r="AE286" s="371"/>
      <c r="AF286" s="371"/>
      <c r="AG286" s="371"/>
      <c r="AH286" s="371"/>
      <c r="AI286" s="371"/>
      <c r="AJ286" s="371"/>
      <c r="AK286" s="371"/>
      <c r="AL286" s="371"/>
      <c r="AM286" s="371"/>
      <c r="AN286" s="371"/>
      <c r="AO286" s="371"/>
      <c r="AP286" s="371"/>
      <c r="AQ286" s="371"/>
      <c r="AR286" s="371"/>
      <c r="AS286" s="371"/>
      <c r="AT286" s="371"/>
    </row>
    <row r="287" spans="2:46" ht="15" x14ac:dyDescent="0.25">
      <c r="B287" s="372" t="s">
        <v>669</v>
      </c>
      <c r="C287" s="372" t="str">
        <f>CONCATENATE('Budget-Output-Worksheet'!$G$8)</f>
        <v>FY26</v>
      </c>
      <c r="E287" s="371" t="s">
        <v>667</v>
      </c>
      <c r="F287" s="371"/>
      <c r="G287" s="371" t="s">
        <v>669</v>
      </c>
      <c r="H287" s="371" t="s">
        <v>669</v>
      </c>
      <c r="I287" s="371" t="s">
        <v>667</v>
      </c>
      <c r="J287" s="383">
        <f t="shared" si="47"/>
        <v>0</v>
      </c>
      <c r="K287" s="371">
        <v>0</v>
      </c>
      <c r="L287" s="371">
        <f t="shared" si="48"/>
        <v>0</v>
      </c>
      <c r="M287" s="371">
        <f t="shared" si="49"/>
        <v>0</v>
      </c>
      <c r="N287" s="371">
        <f t="shared" si="50"/>
        <v>0</v>
      </c>
      <c r="O287" s="371">
        <f t="shared" si="51"/>
        <v>0</v>
      </c>
      <c r="P287" s="371">
        <f t="shared" si="52"/>
        <v>0</v>
      </c>
      <c r="Q287" s="371">
        <f t="shared" si="53"/>
        <v>0</v>
      </c>
      <c r="R287" s="371">
        <f t="shared" si="54"/>
        <v>0</v>
      </c>
      <c r="S287" s="371"/>
      <c r="T287" s="371"/>
      <c r="U287" s="371"/>
      <c r="V287" s="371"/>
      <c r="W287" s="371"/>
      <c r="X287" s="371"/>
      <c r="Y287" s="371"/>
      <c r="Z287" s="371"/>
      <c r="AA287" s="371"/>
      <c r="AB287" s="371"/>
      <c r="AC287" s="371"/>
      <c r="AD287" s="371"/>
      <c r="AE287" s="371"/>
      <c r="AF287" s="371"/>
      <c r="AG287" s="371"/>
      <c r="AH287" s="371"/>
      <c r="AI287" s="371"/>
      <c r="AJ287" s="371"/>
      <c r="AK287" s="371"/>
      <c r="AL287" s="371"/>
      <c r="AM287" s="371"/>
      <c r="AN287" s="371"/>
      <c r="AO287" s="371"/>
      <c r="AP287" s="371"/>
      <c r="AQ287" s="371"/>
      <c r="AR287" s="371"/>
      <c r="AS287" s="371"/>
      <c r="AT287" s="371"/>
    </row>
    <row r="288" spans="2:46" ht="15" x14ac:dyDescent="0.25">
      <c r="B288" s="372" t="s">
        <v>669</v>
      </c>
      <c r="C288" s="372" t="str">
        <f>CONCATENATE('Budget-Output-Worksheet'!$G$8)</f>
        <v>FY26</v>
      </c>
      <c r="E288" s="371" t="s">
        <v>667</v>
      </c>
      <c r="F288" s="371"/>
      <c r="G288" s="371" t="s">
        <v>669</v>
      </c>
      <c r="H288" s="371" t="s">
        <v>669</v>
      </c>
      <c r="I288" s="371" t="s">
        <v>667</v>
      </c>
      <c r="J288" s="383">
        <f t="shared" si="47"/>
        <v>0</v>
      </c>
      <c r="K288" s="371">
        <v>0</v>
      </c>
      <c r="L288" s="371">
        <f t="shared" si="48"/>
        <v>0</v>
      </c>
      <c r="M288" s="371">
        <f t="shared" si="49"/>
        <v>0</v>
      </c>
      <c r="N288" s="371">
        <f t="shared" si="50"/>
        <v>0</v>
      </c>
      <c r="O288" s="371">
        <f t="shared" si="51"/>
        <v>0</v>
      </c>
      <c r="P288" s="371">
        <f t="shared" si="52"/>
        <v>0</v>
      </c>
      <c r="Q288" s="371">
        <f t="shared" si="53"/>
        <v>0</v>
      </c>
      <c r="R288" s="371">
        <f t="shared" si="54"/>
        <v>0</v>
      </c>
      <c r="S288" s="371"/>
      <c r="T288" s="371"/>
      <c r="U288" s="371"/>
      <c r="V288" s="371"/>
      <c r="W288" s="371"/>
      <c r="X288" s="371"/>
      <c r="Y288" s="371"/>
      <c r="Z288" s="371"/>
      <c r="AA288" s="371"/>
      <c r="AB288" s="371"/>
      <c r="AC288" s="371"/>
      <c r="AD288" s="371"/>
      <c r="AE288" s="371"/>
      <c r="AF288" s="371"/>
      <c r="AG288" s="371"/>
      <c r="AH288" s="371"/>
      <c r="AI288" s="371"/>
      <c r="AJ288" s="371"/>
      <c r="AK288" s="371"/>
      <c r="AL288" s="371"/>
      <c r="AM288" s="371"/>
      <c r="AN288" s="371"/>
      <c r="AO288" s="371"/>
      <c r="AP288" s="371"/>
      <c r="AQ288" s="371"/>
      <c r="AR288" s="371"/>
      <c r="AS288" s="371"/>
      <c r="AT288" s="371"/>
    </row>
    <row r="289" spans="2:46" ht="15" x14ac:dyDescent="0.25">
      <c r="B289" s="372" t="s">
        <v>669</v>
      </c>
      <c r="C289" s="372" t="str">
        <f>CONCATENATE('Budget-Output-Worksheet'!$G$8)</f>
        <v>FY26</v>
      </c>
      <c r="E289" s="371" t="s">
        <v>667</v>
      </c>
      <c r="F289" s="371"/>
      <c r="G289" s="371" t="s">
        <v>669</v>
      </c>
      <c r="H289" s="371" t="s">
        <v>669</v>
      </c>
      <c r="I289" s="371" t="s">
        <v>667</v>
      </c>
      <c r="J289" s="383">
        <f t="shared" si="47"/>
        <v>0</v>
      </c>
      <c r="K289" s="371">
        <v>0</v>
      </c>
      <c r="L289" s="371">
        <f t="shared" si="48"/>
        <v>0</v>
      </c>
      <c r="M289" s="371">
        <f t="shared" si="49"/>
        <v>0</v>
      </c>
      <c r="N289" s="371">
        <f t="shared" si="50"/>
        <v>0</v>
      </c>
      <c r="O289" s="371">
        <f t="shared" si="51"/>
        <v>0</v>
      </c>
      <c r="P289" s="371">
        <f t="shared" si="52"/>
        <v>0</v>
      </c>
      <c r="Q289" s="371">
        <f t="shared" si="53"/>
        <v>0</v>
      </c>
      <c r="R289" s="371">
        <f t="shared" si="54"/>
        <v>0</v>
      </c>
      <c r="S289" s="371"/>
      <c r="T289" s="371"/>
      <c r="U289" s="371"/>
      <c r="V289" s="371"/>
      <c r="W289" s="371"/>
      <c r="X289" s="371"/>
      <c r="Y289" s="371"/>
      <c r="Z289" s="371"/>
      <c r="AA289" s="371"/>
      <c r="AB289" s="371"/>
      <c r="AC289" s="371"/>
      <c r="AD289" s="371"/>
      <c r="AE289" s="371"/>
      <c r="AF289" s="371"/>
      <c r="AG289" s="371"/>
      <c r="AH289" s="371"/>
      <c r="AI289" s="371"/>
      <c r="AJ289" s="371"/>
      <c r="AK289" s="371"/>
      <c r="AL289" s="371"/>
      <c r="AM289" s="371"/>
      <c r="AN289" s="371"/>
      <c r="AO289" s="371"/>
      <c r="AP289" s="371"/>
      <c r="AQ289" s="371"/>
      <c r="AR289" s="371"/>
      <c r="AS289" s="371"/>
      <c r="AT289" s="371"/>
    </row>
    <row r="290" spans="2:46" ht="15" x14ac:dyDescent="0.25">
      <c r="B290" s="372" t="s">
        <v>669</v>
      </c>
      <c r="C290" s="372" t="str">
        <f>CONCATENATE('Budget-Output-Worksheet'!$G$8)</f>
        <v>FY26</v>
      </c>
      <c r="E290" s="371" t="s">
        <v>667</v>
      </c>
      <c r="F290" s="371"/>
      <c r="G290" s="371" t="s">
        <v>669</v>
      </c>
      <c r="H290" s="371" t="s">
        <v>669</v>
      </c>
      <c r="I290" s="371" t="s">
        <v>667</v>
      </c>
      <c r="J290" s="383">
        <f t="shared" si="47"/>
        <v>0</v>
      </c>
      <c r="K290" s="371">
        <v>0</v>
      </c>
      <c r="L290" s="371">
        <f t="shared" si="48"/>
        <v>0</v>
      </c>
      <c r="M290" s="371">
        <f t="shared" si="49"/>
        <v>0</v>
      </c>
      <c r="N290" s="371">
        <f t="shared" si="50"/>
        <v>0</v>
      </c>
      <c r="O290" s="371">
        <f t="shared" si="51"/>
        <v>0</v>
      </c>
      <c r="P290" s="371">
        <f t="shared" si="52"/>
        <v>0</v>
      </c>
      <c r="Q290" s="371">
        <f t="shared" si="53"/>
        <v>0</v>
      </c>
      <c r="R290" s="371">
        <f t="shared" si="54"/>
        <v>0</v>
      </c>
      <c r="S290" s="371"/>
      <c r="T290" s="371"/>
      <c r="U290" s="371"/>
      <c r="V290" s="371"/>
      <c r="W290" s="371"/>
      <c r="X290" s="371"/>
      <c r="Y290" s="371"/>
      <c r="Z290" s="371"/>
      <c r="AA290" s="371"/>
      <c r="AB290" s="371"/>
      <c r="AC290" s="371"/>
      <c r="AD290" s="371"/>
      <c r="AE290" s="371"/>
      <c r="AF290" s="371"/>
      <c r="AG290" s="371"/>
      <c r="AH290" s="371"/>
      <c r="AI290" s="371"/>
      <c r="AJ290" s="371"/>
      <c r="AK290" s="371"/>
      <c r="AL290" s="371"/>
      <c r="AM290" s="371"/>
      <c r="AN290" s="371"/>
      <c r="AO290" s="371"/>
      <c r="AP290" s="371"/>
      <c r="AQ290" s="371"/>
      <c r="AR290" s="371"/>
      <c r="AS290" s="371"/>
      <c r="AT290" s="371"/>
    </row>
    <row r="291" spans="2:46" ht="15" x14ac:dyDescent="0.25">
      <c r="B291" s="372" t="s">
        <v>669</v>
      </c>
      <c r="C291" s="372" t="str">
        <f>CONCATENATE('Budget-Output-Worksheet'!$G$8)</f>
        <v>FY26</v>
      </c>
      <c r="E291" s="371" t="s">
        <v>667</v>
      </c>
      <c r="F291" s="371"/>
      <c r="G291" s="371" t="s">
        <v>669</v>
      </c>
      <c r="H291" s="371" t="s">
        <v>669</v>
      </c>
      <c r="I291" s="371" t="s">
        <v>667</v>
      </c>
      <c r="J291" s="383">
        <f t="shared" si="47"/>
        <v>0</v>
      </c>
      <c r="K291" s="371">
        <v>0</v>
      </c>
      <c r="L291" s="371">
        <f t="shared" si="48"/>
        <v>0</v>
      </c>
      <c r="M291" s="371">
        <f t="shared" si="49"/>
        <v>0</v>
      </c>
      <c r="N291" s="371">
        <f t="shared" si="50"/>
        <v>0</v>
      </c>
      <c r="O291" s="371">
        <f t="shared" si="51"/>
        <v>0</v>
      </c>
      <c r="P291" s="371">
        <f t="shared" si="52"/>
        <v>0</v>
      </c>
      <c r="Q291" s="371">
        <f t="shared" si="53"/>
        <v>0</v>
      </c>
      <c r="R291" s="371">
        <f t="shared" si="54"/>
        <v>0</v>
      </c>
      <c r="S291" s="371"/>
      <c r="T291" s="371"/>
      <c r="U291" s="371"/>
      <c r="V291" s="371"/>
      <c r="W291" s="371"/>
      <c r="X291" s="371"/>
      <c r="Y291" s="371"/>
      <c r="Z291" s="371"/>
      <c r="AA291" s="371"/>
      <c r="AB291" s="371"/>
      <c r="AC291" s="371"/>
      <c r="AD291" s="371"/>
      <c r="AE291" s="371"/>
      <c r="AF291" s="371"/>
      <c r="AG291" s="371"/>
      <c r="AH291" s="371"/>
      <c r="AI291" s="371"/>
      <c r="AJ291" s="371"/>
      <c r="AK291" s="371"/>
      <c r="AL291" s="371"/>
      <c r="AM291" s="371"/>
      <c r="AN291" s="371"/>
      <c r="AO291" s="371"/>
      <c r="AP291" s="371"/>
      <c r="AQ291" s="371"/>
      <c r="AR291" s="371"/>
      <c r="AS291" s="371"/>
      <c r="AT291" s="371"/>
    </row>
    <row r="292" spans="2:46" ht="15" x14ac:dyDescent="0.25">
      <c r="B292" s="372" t="s">
        <v>669</v>
      </c>
      <c r="C292" s="372" t="str">
        <f>CONCATENATE('Budget-Output-Worksheet'!$G$8)</f>
        <v>FY26</v>
      </c>
      <c r="E292" s="371" t="s">
        <v>667</v>
      </c>
      <c r="F292" s="371"/>
      <c r="G292" s="371" t="s">
        <v>669</v>
      </c>
      <c r="H292" s="371" t="s">
        <v>669</v>
      </c>
      <c r="I292" s="371" t="s">
        <v>667</v>
      </c>
      <c r="J292" s="383">
        <f t="shared" si="47"/>
        <v>0</v>
      </c>
      <c r="K292" s="371">
        <v>0</v>
      </c>
      <c r="L292" s="371">
        <f t="shared" si="48"/>
        <v>0</v>
      </c>
      <c r="M292" s="371">
        <f t="shared" si="49"/>
        <v>0</v>
      </c>
      <c r="N292" s="371">
        <f t="shared" si="50"/>
        <v>0</v>
      </c>
      <c r="O292" s="371">
        <f t="shared" si="51"/>
        <v>0</v>
      </c>
      <c r="P292" s="371">
        <f t="shared" si="52"/>
        <v>0</v>
      </c>
      <c r="Q292" s="371">
        <f t="shared" si="53"/>
        <v>0</v>
      </c>
      <c r="R292" s="371">
        <f t="shared" si="54"/>
        <v>0</v>
      </c>
      <c r="S292" s="371"/>
      <c r="T292" s="371"/>
      <c r="U292" s="371"/>
      <c r="V292" s="371"/>
      <c r="W292" s="371"/>
      <c r="X292" s="371"/>
      <c r="Y292" s="371"/>
      <c r="Z292" s="371"/>
      <c r="AA292" s="371"/>
      <c r="AB292" s="371"/>
      <c r="AC292" s="371"/>
      <c r="AD292" s="371"/>
      <c r="AE292" s="371"/>
      <c r="AF292" s="371"/>
      <c r="AG292" s="371"/>
      <c r="AH292" s="371"/>
      <c r="AI292" s="371"/>
      <c r="AJ292" s="371"/>
      <c r="AK292" s="371"/>
      <c r="AL292" s="371"/>
      <c r="AM292" s="371"/>
      <c r="AN292" s="371"/>
      <c r="AO292" s="371"/>
      <c r="AP292" s="371"/>
      <c r="AQ292" s="371"/>
      <c r="AR292" s="371"/>
      <c r="AS292" s="371"/>
      <c r="AT292" s="371"/>
    </row>
    <row r="293" spans="2:46" ht="15" x14ac:dyDescent="0.25">
      <c r="B293" s="372" t="s">
        <v>669</v>
      </c>
      <c r="C293" s="372" t="str">
        <f>CONCATENATE('Budget-Output-Worksheet'!$G$8)</f>
        <v>FY26</v>
      </c>
      <c r="E293" s="371" t="s">
        <v>667</v>
      </c>
      <c r="F293" s="371"/>
      <c r="G293" s="371" t="s">
        <v>669</v>
      </c>
      <c r="H293" s="371" t="s">
        <v>669</v>
      </c>
      <c r="I293" s="371" t="s">
        <v>667</v>
      </c>
      <c r="J293" s="383">
        <f t="shared" si="47"/>
        <v>0</v>
      </c>
      <c r="K293" s="371">
        <v>0</v>
      </c>
      <c r="L293" s="371">
        <f t="shared" si="48"/>
        <v>0</v>
      </c>
      <c r="M293" s="371">
        <f t="shared" si="49"/>
        <v>0</v>
      </c>
      <c r="N293" s="371">
        <f t="shared" si="50"/>
        <v>0</v>
      </c>
      <c r="O293" s="371">
        <f t="shared" si="51"/>
        <v>0</v>
      </c>
      <c r="P293" s="371">
        <f t="shared" si="52"/>
        <v>0</v>
      </c>
      <c r="Q293" s="371">
        <f t="shared" si="53"/>
        <v>0</v>
      </c>
      <c r="R293" s="371">
        <f t="shared" si="54"/>
        <v>0</v>
      </c>
      <c r="S293" s="371"/>
      <c r="T293" s="371"/>
      <c r="U293" s="371"/>
      <c r="V293" s="371"/>
      <c r="W293" s="371"/>
      <c r="X293" s="371"/>
      <c r="Y293" s="371"/>
      <c r="Z293" s="371"/>
      <c r="AA293" s="371"/>
      <c r="AB293" s="371"/>
      <c r="AC293" s="371"/>
      <c r="AD293" s="371"/>
      <c r="AE293" s="371"/>
      <c r="AF293" s="371"/>
      <c r="AG293" s="371"/>
      <c r="AH293" s="371"/>
      <c r="AI293" s="371"/>
      <c r="AJ293" s="371"/>
      <c r="AK293" s="371"/>
      <c r="AL293" s="371"/>
      <c r="AM293" s="371"/>
      <c r="AN293" s="371"/>
      <c r="AO293" s="371"/>
      <c r="AP293" s="371"/>
      <c r="AQ293" s="371"/>
      <c r="AR293" s="371"/>
      <c r="AS293" s="371"/>
      <c r="AT293" s="371"/>
    </row>
    <row r="294" spans="2:46" ht="15" x14ac:dyDescent="0.25">
      <c r="B294" s="372" t="s">
        <v>669</v>
      </c>
      <c r="C294" s="372" t="str">
        <f>CONCATENATE('Budget-Output-Worksheet'!$G$8)</f>
        <v>FY26</v>
      </c>
      <c r="E294" s="371" t="s">
        <v>667</v>
      </c>
      <c r="F294" s="371"/>
      <c r="G294" s="371" t="s">
        <v>669</v>
      </c>
      <c r="H294" s="371" t="s">
        <v>669</v>
      </c>
      <c r="I294" s="371" t="s">
        <v>667</v>
      </c>
      <c r="J294" s="383">
        <f t="shared" si="47"/>
        <v>0</v>
      </c>
      <c r="K294" s="371">
        <v>0</v>
      </c>
      <c r="L294" s="371">
        <f t="shared" si="48"/>
        <v>0</v>
      </c>
      <c r="M294" s="371">
        <f t="shared" si="49"/>
        <v>0</v>
      </c>
      <c r="N294" s="371">
        <f t="shared" si="50"/>
        <v>0</v>
      </c>
      <c r="O294" s="371">
        <f t="shared" si="51"/>
        <v>0</v>
      </c>
      <c r="P294" s="371">
        <f t="shared" si="52"/>
        <v>0</v>
      </c>
      <c r="Q294" s="371">
        <f t="shared" si="53"/>
        <v>0</v>
      </c>
      <c r="R294" s="371">
        <f t="shared" si="54"/>
        <v>0</v>
      </c>
      <c r="S294" s="371"/>
      <c r="T294" s="371"/>
      <c r="U294" s="371"/>
      <c r="V294" s="371"/>
      <c r="W294" s="371"/>
      <c r="X294" s="371"/>
      <c r="Y294" s="371"/>
      <c r="Z294" s="371"/>
      <c r="AA294" s="371"/>
      <c r="AB294" s="371"/>
      <c r="AC294" s="371"/>
      <c r="AD294" s="371"/>
      <c r="AE294" s="371"/>
      <c r="AF294" s="371"/>
      <c r="AG294" s="371"/>
      <c r="AH294" s="371"/>
      <c r="AI294" s="371"/>
      <c r="AJ294" s="371"/>
      <c r="AK294" s="371"/>
      <c r="AL294" s="371"/>
      <c r="AM294" s="371"/>
      <c r="AN294" s="371"/>
      <c r="AO294" s="371"/>
      <c r="AP294" s="371"/>
      <c r="AQ294" s="371"/>
      <c r="AR294" s="371"/>
      <c r="AS294" s="371"/>
      <c r="AT294" s="371"/>
    </row>
    <row r="295" spans="2:46" ht="15" x14ac:dyDescent="0.25">
      <c r="B295" s="372" t="s">
        <v>669</v>
      </c>
      <c r="C295" s="372" t="str">
        <f>CONCATENATE('Budget-Output-Worksheet'!$G$8)</f>
        <v>FY26</v>
      </c>
      <c r="E295" s="371" t="s">
        <v>667</v>
      </c>
      <c r="F295" s="371"/>
      <c r="G295" s="371" t="s">
        <v>669</v>
      </c>
      <c r="H295" s="371" t="s">
        <v>669</v>
      </c>
      <c r="I295" s="371" t="s">
        <v>667</v>
      </c>
      <c r="J295" s="383">
        <f t="shared" si="47"/>
        <v>0</v>
      </c>
      <c r="K295" s="371">
        <v>0</v>
      </c>
      <c r="L295" s="371">
        <f t="shared" si="48"/>
        <v>0</v>
      </c>
      <c r="M295" s="371">
        <f t="shared" si="49"/>
        <v>0</v>
      </c>
      <c r="N295" s="371">
        <f t="shared" si="50"/>
        <v>0</v>
      </c>
      <c r="O295" s="371">
        <f t="shared" si="51"/>
        <v>0</v>
      </c>
      <c r="P295" s="371">
        <f t="shared" si="52"/>
        <v>0</v>
      </c>
      <c r="Q295" s="371">
        <f t="shared" si="53"/>
        <v>0</v>
      </c>
      <c r="R295" s="371">
        <f t="shared" si="54"/>
        <v>0</v>
      </c>
      <c r="S295" s="371"/>
      <c r="T295" s="371"/>
      <c r="U295" s="371"/>
      <c r="V295" s="371"/>
      <c r="W295" s="371"/>
      <c r="X295" s="371"/>
      <c r="Y295" s="371"/>
      <c r="Z295" s="371"/>
      <c r="AA295" s="371"/>
      <c r="AB295" s="371"/>
      <c r="AC295" s="371"/>
      <c r="AD295" s="371"/>
      <c r="AE295" s="371"/>
      <c r="AF295" s="371"/>
      <c r="AG295" s="371"/>
      <c r="AH295" s="371"/>
      <c r="AI295" s="371"/>
      <c r="AJ295" s="371"/>
      <c r="AK295" s="371"/>
      <c r="AL295" s="371"/>
      <c r="AM295" s="371"/>
      <c r="AN295" s="371"/>
      <c r="AO295" s="371"/>
      <c r="AP295" s="371"/>
      <c r="AQ295" s="371"/>
      <c r="AR295" s="371"/>
      <c r="AS295" s="371"/>
      <c r="AT295" s="371"/>
    </row>
    <row r="296" spans="2:46" ht="15" x14ac:dyDescent="0.25">
      <c r="B296" s="372" t="s">
        <v>669</v>
      </c>
      <c r="C296" s="372" t="str">
        <f>CONCATENATE('Budget-Output-Worksheet'!$G$8)</f>
        <v>FY26</v>
      </c>
      <c r="E296" s="371" t="s">
        <v>667</v>
      </c>
      <c r="F296" s="371"/>
      <c r="G296" s="371" t="s">
        <v>669</v>
      </c>
      <c r="H296" s="371" t="s">
        <v>669</v>
      </c>
      <c r="I296" s="371" t="s">
        <v>667</v>
      </c>
      <c r="J296" s="383">
        <f t="shared" si="47"/>
        <v>0</v>
      </c>
      <c r="K296" s="371">
        <v>0</v>
      </c>
      <c r="L296" s="371">
        <f t="shared" si="48"/>
        <v>0</v>
      </c>
      <c r="M296" s="371">
        <f t="shared" si="49"/>
        <v>0</v>
      </c>
      <c r="N296" s="371">
        <f t="shared" si="50"/>
        <v>0</v>
      </c>
      <c r="O296" s="371">
        <f t="shared" si="51"/>
        <v>0</v>
      </c>
      <c r="P296" s="371">
        <f t="shared" si="52"/>
        <v>0</v>
      </c>
      <c r="Q296" s="371">
        <f t="shared" si="53"/>
        <v>0</v>
      </c>
      <c r="R296" s="371">
        <f t="shared" si="54"/>
        <v>0</v>
      </c>
      <c r="S296" s="371"/>
      <c r="T296" s="371"/>
      <c r="U296" s="371"/>
      <c r="V296" s="371"/>
      <c r="W296" s="371"/>
      <c r="X296" s="371"/>
      <c r="Y296" s="371"/>
      <c r="Z296" s="371"/>
      <c r="AA296" s="371"/>
      <c r="AB296" s="371"/>
      <c r="AC296" s="371"/>
      <c r="AD296" s="371"/>
      <c r="AE296" s="371"/>
      <c r="AF296" s="371"/>
      <c r="AG296" s="371"/>
      <c r="AH296" s="371"/>
      <c r="AI296" s="371"/>
      <c r="AJ296" s="371"/>
      <c r="AK296" s="371"/>
      <c r="AL296" s="371"/>
      <c r="AM296" s="371"/>
      <c r="AN296" s="371"/>
      <c r="AO296" s="371"/>
      <c r="AP296" s="371"/>
      <c r="AQ296" s="371"/>
      <c r="AR296" s="371"/>
      <c r="AS296" s="371"/>
      <c r="AT296" s="371"/>
    </row>
    <row r="297" spans="2:46" ht="15" x14ac:dyDescent="0.25">
      <c r="B297" s="372" t="s">
        <v>669</v>
      </c>
      <c r="C297" s="372" t="str">
        <f>CONCATENATE('Budget-Output-Worksheet'!$G$8)</f>
        <v>FY26</v>
      </c>
      <c r="E297" s="371" t="s">
        <v>667</v>
      </c>
      <c r="F297" s="371"/>
      <c r="G297" s="371" t="s">
        <v>669</v>
      </c>
      <c r="H297" s="371" t="s">
        <v>669</v>
      </c>
      <c r="I297" s="371" t="s">
        <v>667</v>
      </c>
      <c r="J297" s="383">
        <f t="shared" si="47"/>
        <v>0</v>
      </c>
      <c r="K297" s="371">
        <v>0</v>
      </c>
      <c r="L297" s="371">
        <f t="shared" si="48"/>
        <v>0</v>
      </c>
      <c r="M297" s="371">
        <f t="shared" si="49"/>
        <v>0</v>
      </c>
      <c r="N297" s="371">
        <f t="shared" si="50"/>
        <v>0</v>
      </c>
      <c r="O297" s="371">
        <f t="shared" si="51"/>
        <v>0</v>
      </c>
      <c r="P297" s="371">
        <f t="shared" si="52"/>
        <v>0</v>
      </c>
      <c r="Q297" s="371">
        <f t="shared" si="53"/>
        <v>0</v>
      </c>
      <c r="R297" s="371">
        <f t="shared" si="54"/>
        <v>0</v>
      </c>
      <c r="S297" s="371"/>
      <c r="T297" s="371"/>
      <c r="U297" s="371"/>
      <c r="V297" s="371"/>
      <c r="W297" s="371"/>
      <c r="X297" s="371"/>
      <c r="Y297" s="371"/>
      <c r="Z297" s="371"/>
      <c r="AA297" s="371"/>
      <c r="AB297" s="371"/>
      <c r="AC297" s="371"/>
      <c r="AD297" s="371"/>
      <c r="AE297" s="371"/>
      <c r="AF297" s="371"/>
      <c r="AG297" s="371"/>
      <c r="AH297" s="371"/>
      <c r="AI297" s="371"/>
      <c r="AJ297" s="371"/>
      <c r="AK297" s="371"/>
      <c r="AL297" s="371"/>
      <c r="AM297" s="371"/>
      <c r="AN297" s="371"/>
      <c r="AO297" s="371"/>
      <c r="AP297" s="371"/>
      <c r="AQ297" s="371"/>
      <c r="AR297" s="371"/>
      <c r="AS297" s="371"/>
      <c r="AT297" s="371"/>
    </row>
    <row r="298" spans="2:46" ht="15" x14ac:dyDescent="0.25">
      <c r="B298" s="372" t="s">
        <v>669</v>
      </c>
      <c r="C298" s="372" t="str">
        <f>CONCATENATE('Budget-Output-Worksheet'!$G$8)</f>
        <v>FY26</v>
      </c>
      <c r="E298" s="371" t="s">
        <v>667</v>
      </c>
      <c r="F298" s="371"/>
      <c r="G298" s="371" t="s">
        <v>669</v>
      </c>
      <c r="H298" s="371" t="s">
        <v>669</v>
      </c>
      <c r="I298" s="371" t="s">
        <v>667</v>
      </c>
      <c r="J298" s="383">
        <f t="shared" si="47"/>
        <v>0</v>
      </c>
      <c r="K298" s="371">
        <v>0</v>
      </c>
      <c r="L298" s="371">
        <f t="shared" si="48"/>
        <v>0</v>
      </c>
      <c r="M298" s="371">
        <f t="shared" si="49"/>
        <v>0</v>
      </c>
      <c r="N298" s="371">
        <f t="shared" si="50"/>
        <v>0</v>
      </c>
      <c r="O298" s="371">
        <f t="shared" si="51"/>
        <v>0</v>
      </c>
      <c r="P298" s="371">
        <f t="shared" si="52"/>
        <v>0</v>
      </c>
      <c r="Q298" s="371">
        <f t="shared" si="53"/>
        <v>0</v>
      </c>
      <c r="R298" s="371">
        <f t="shared" si="54"/>
        <v>0</v>
      </c>
      <c r="S298" s="371"/>
      <c r="T298" s="371"/>
      <c r="U298" s="371"/>
      <c r="V298" s="371"/>
      <c r="W298" s="371"/>
      <c r="X298" s="371"/>
      <c r="Y298" s="371"/>
      <c r="Z298" s="371"/>
      <c r="AA298" s="371"/>
      <c r="AB298" s="371"/>
      <c r="AC298" s="371"/>
      <c r="AD298" s="371"/>
      <c r="AE298" s="371"/>
      <c r="AF298" s="371"/>
      <c r="AG298" s="371"/>
      <c r="AH298" s="371"/>
      <c r="AI298" s="371"/>
      <c r="AJ298" s="371"/>
      <c r="AK298" s="371"/>
      <c r="AL298" s="371"/>
      <c r="AM298" s="371"/>
      <c r="AN298" s="371"/>
      <c r="AO298" s="371"/>
      <c r="AP298" s="371"/>
      <c r="AQ298" s="371"/>
      <c r="AR298" s="371"/>
      <c r="AS298" s="371"/>
      <c r="AT298" s="371"/>
    </row>
    <row r="299" spans="2:46" ht="15" x14ac:dyDescent="0.25">
      <c r="B299" s="372" t="s">
        <v>669</v>
      </c>
      <c r="C299" s="372" t="str">
        <f>CONCATENATE('Budget-Output-Worksheet'!$G$8)</f>
        <v>FY26</v>
      </c>
      <c r="E299" s="371" t="s">
        <v>667</v>
      </c>
      <c r="F299" s="371"/>
      <c r="G299" s="371" t="s">
        <v>669</v>
      </c>
      <c r="H299" s="371" t="s">
        <v>669</v>
      </c>
      <c r="I299" s="371" t="s">
        <v>667</v>
      </c>
      <c r="J299" s="383">
        <f t="shared" si="47"/>
        <v>0</v>
      </c>
      <c r="K299" s="371">
        <v>0</v>
      </c>
      <c r="L299" s="371">
        <f t="shared" si="48"/>
        <v>0</v>
      </c>
      <c r="M299" s="371">
        <f t="shared" si="49"/>
        <v>0</v>
      </c>
      <c r="N299" s="371">
        <f t="shared" si="50"/>
        <v>0</v>
      </c>
      <c r="O299" s="371">
        <f t="shared" si="51"/>
        <v>0</v>
      </c>
      <c r="P299" s="371">
        <f t="shared" si="52"/>
        <v>0</v>
      </c>
      <c r="Q299" s="371">
        <f t="shared" si="53"/>
        <v>0</v>
      </c>
      <c r="R299" s="371">
        <f t="shared" si="54"/>
        <v>0</v>
      </c>
      <c r="S299" s="371"/>
      <c r="T299" s="371"/>
      <c r="U299" s="371"/>
      <c r="V299" s="371"/>
      <c r="W299" s="371"/>
      <c r="X299" s="371"/>
      <c r="Y299" s="371"/>
      <c r="Z299" s="371"/>
      <c r="AA299" s="371"/>
      <c r="AB299" s="371"/>
      <c r="AC299" s="371"/>
      <c r="AD299" s="371"/>
      <c r="AE299" s="371"/>
      <c r="AF299" s="371"/>
      <c r="AG299" s="371"/>
      <c r="AH299" s="371"/>
      <c r="AI299" s="371"/>
      <c r="AJ299" s="371"/>
      <c r="AK299" s="371"/>
      <c r="AL299" s="371"/>
      <c r="AM299" s="371"/>
      <c r="AN299" s="371"/>
      <c r="AO299" s="371"/>
      <c r="AP299" s="371"/>
      <c r="AQ299" s="371"/>
      <c r="AR299" s="371"/>
      <c r="AS299" s="371"/>
      <c r="AT299" s="371"/>
    </row>
    <row r="300" spans="2:46" ht="15" x14ac:dyDescent="0.25">
      <c r="B300" s="372" t="s">
        <v>669</v>
      </c>
      <c r="C300" s="372" t="str">
        <f>CONCATENATE('Budget-Output-Worksheet'!$G$8)</f>
        <v>FY26</v>
      </c>
      <c r="E300" s="371" t="s">
        <v>667</v>
      </c>
      <c r="F300" s="371"/>
      <c r="G300" s="371" t="s">
        <v>669</v>
      </c>
      <c r="H300" s="371" t="s">
        <v>669</v>
      </c>
      <c r="I300" s="371" t="s">
        <v>667</v>
      </c>
      <c r="J300" s="383">
        <f t="shared" si="47"/>
        <v>0</v>
      </c>
      <c r="K300" s="371">
        <v>0</v>
      </c>
      <c r="L300" s="371">
        <f t="shared" si="48"/>
        <v>0</v>
      </c>
      <c r="M300" s="371">
        <f t="shared" si="49"/>
        <v>0</v>
      </c>
      <c r="N300" s="371">
        <f t="shared" si="50"/>
        <v>0</v>
      </c>
      <c r="O300" s="371">
        <f t="shared" si="51"/>
        <v>0</v>
      </c>
      <c r="P300" s="371">
        <f t="shared" si="52"/>
        <v>0</v>
      </c>
      <c r="Q300" s="371">
        <f t="shared" si="53"/>
        <v>0</v>
      </c>
      <c r="R300" s="371">
        <f t="shared" si="54"/>
        <v>0</v>
      </c>
      <c r="S300" s="371"/>
      <c r="T300" s="371"/>
      <c r="U300" s="371"/>
      <c r="V300" s="371"/>
      <c r="W300" s="371"/>
      <c r="X300" s="371"/>
      <c r="Y300" s="371"/>
      <c r="Z300" s="371"/>
      <c r="AA300" s="371"/>
      <c r="AB300" s="371"/>
      <c r="AC300" s="371"/>
      <c r="AD300" s="371"/>
      <c r="AE300" s="371"/>
      <c r="AF300" s="371"/>
      <c r="AG300" s="371"/>
      <c r="AH300" s="371"/>
      <c r="AI300" s="371"/>
      <c r="AJ300" s="371"/>
      <c r="AK300" s="371"/>
      <c r="AL300" s="371"/>
      <c r="AM300" s="371"/>
      <c r="AN300" s="371"/>
      <c r="AO300" s="371"/>
      <c r="AP300" s="371"/>
      <c r="AQ300" s="371"/>
      <c r="AR300" s="371"/>
      <c r="AS300" s="371"/>
      <c r="AT300" s="371"/>
    </row>
    <row r="301" spans="2:46" ht="15" x14ac:dyDescent="0.25">
      <c r="B301" s="372" t="s">
        <v>669</v>
      </c>
      <c r="C301" s="372" t="str">
        <f>CONCATENATE('Budget-Output-Worksheet'!$G$8)</f>
        <v>FY26</v>
      </c>
      <c r="E301" s="371" t="s">
        <v>667</v>
      </c>
      <c r="F301" s="371"/>
      <c r="G301" s="371" t="s">
        <v>669</v>
      </c>
      <c r="H301" s="371" t="s">
        <v>669</v>
      </c>
      <c r="I301" s="371" t="s">
        <v>667</v>
      </c>
      <c r="J301" s="383">
        <f t="shared" si="47"/>
        <v>0</v>
      </c>
      <c r="K301" s="371">
        <v>0</v>
      </c>
      <c r="L301" s="371">
        <f t="shared" si="48"/>
        <v>0</v>
      </c>
      <c r="M301" s="371">
        <f t="shared" si="49"/>
        <v>0</v>
      </c>
      <c r="N301" s="371">
        <f t="shared" si="50"/>
        <v>0</v>
      </c>
      <c r="O301" s="371">
        <f t="shared" si="51"/>
        <v>0</v>
      </c>
      <c r="P301" s="371">
        <f t="shared" si="52"/>
        <v>0</v>
      </c>
      <c r="Q301" s="371">
        <f t="shared" si="53"/>
        <v>0</v>
      </c>
      <c r="R301" s="371">
        <f t="shared" si="54"/>
        <v>0</v>
      </c>
      <c r="S301" s="371"/>
      <c r="T301" s="371"/>
      <c r="U301" s="371"/>
      <c r="V301" s="371"/>
      <c r="W301" s="371"/>
      <c r="X301" s="371"/>
      <c r="Y301" s="371"/>
      <c r="Z301" s="371"/>
      <c r="AA301" s="371"/>
      <c r="AB301" s="371"/>
      <c r="AC301" s="371"/>
      <c r="AD301" s="371"/>
      <c r="AE301" s="371"/>
      <c r="AF301" s="371"/>
      <c r="AG301" s="371"/>
      <c r="AH301" s="371"/>
      <c r="AI301" s="371"/>
      <c r="AJ301" s="371"/>
      <c r="AK301" s="371"/>
      <c r="AL301" s="371"/>
      <c r="AM301" s="371"/>
      <c r="AN301" s="371"/>
      <c r="AO301" s="371"/>
      <c r="AP301" s="371"/>
      <c r="AQ301" s="371"/>
      <c r="AR301" s="371"/>
      <c r="AS301" s="371"/>
      <c r="AT301" s="371"/>
    </row>
    <row r="302" spans="2:46" ht="15" x14ac:dyDescent="0.25">
      <c r="B302" s="372" t="s">
        <v>669</v>
      </c>
      <c r="C302" s="372" t="str">
        <f>CONCATENATE('Budget-Output-Worksheet'!$G$8)</f>
        <v>FY26</v>
      </c>
      <c r="E302" s="371" t="s">
        <v>667</v>
      </c>
      <c r="F302" s="371"/>
      <c r="G302" s="371" t="s">
        <v>669</v>
      </c>
      <c r="H302" s="371" t="s">
        <v>669</v>
      </c>
      <c r="I302" s="371" t="s">
        <v>667</v>
      </c>
      <c r="J302" s="383">
        <f t="shared" si="47"/>
        <v>0</v>
      </c>
      <c r="K302" s="371">
        <v>0</v>
      </c>
      <c r="L302" s="371">
        <f t="shared" si="48"/>
        <v>0</v>
      </c>
      <c r="M302" s="371">
        <f t="shared" si="49"/>
        <v>0</v>
      </c>
      <c r="N302" s="371">
        <f t="shared" si="50"/>
        <v>0</v>
      </c>
      <c r="O302" s="371">
        <f t="shared" si="51"/>
        <v>0</v>
      </c>
      <c r="P302" s="371">
        <f t="shared" si="52"/>
        <v>0</v>
      </c>
      <c r="Q302" s="371">
        <f t="shared" si="53"/>
        <v>0</v>
      </c>
      <c r="R302" s="371">
        <f t="shared" si="54"/>
        <v>0</v>
      </c>
      <c r="S302" s="371"/>
      <c r="T302" s="371"/>
      <c r="U302" s="371"/>
      <c r="V302" s="371"/>
      <c r="W302" s="371"/>
      <c r="X302" s="371"/>
      <c r="Y302" s="371"/>
      <c r="Z302" s="371"/>
      <c r="AA302" s="371"/>
      <c r="AB302" s="371"/>
      <c r="AC302" s="371"/>
      <c r="AD302" s="371"/>
      <c r="AE302" s="371"/>
      <c r="AF302" s="371"/>
      <c r="AG302" s="371"/>
      <c r="AH302" s="371"/>
      <c r="AI302" s="371"/>
      <c r="AJ302" s="371"/>
      <c r="AK302" s="371"/>
      <c r="AL302" s="371"/>
      <c r="AM302" s="371"/>
      <c r="AN302" s="371"/>
      <c r="AO302" s="371"/>
      <c r="AP302" s="371"/>
      <c r="AQ302" s="371"/>
      <c r="AR302" s="371"/>
      <c r="AS302" s="371"/>
      <c r="AT302" s="371"/>
    </row>
    <row r="303" spans="2:46" ht="15" x14ac:dyDescent="0.25">
      <c r="B303" s="372" t="s">
        <v>669</v>
      </c>
      <c r="C303" s="372" t="str">
        <f>CONCATENATE('Budget-Output-Worksheet'!$G$8)</f>
        <v>FY26</v>
      </c>
      <c r="E303" s="371" t="s">
        <v>667</v>
      </c>
      <c r="F303" s="371"/>
      <c r="G303" s="371" t="s">
        <v>669</v>
      </c>
      <c r="H303" s="371" t="s">
        <v>669</v>
      </c>
      <c r="I303" s="371" t="s">
        <v>667</v>
      </c>
      <c r="J303" s="383">
        <f t="shared" si="47"/>
        <v>0</v>
      </c>
      <c r="K303" s="371">
        <v>0</v>
      </c>
      <c r="L303" s="371">
        <f t="shared" si="48"/>
        <v>0</v>
      </c>
      <c r="M303" s="371">
        <f t="shared" si="49"/>
        <v>0</v>
      </c>
      <c r="N303" s="371">
        <f t="shared" si="50"/>
        <v>0</v>
      </c>
      <c r="O303" s="371">
        <f t="shared" si="51"/>
        <v>0</v>
      </c>
      <c r="P303" s="371">
        <f t="shared" si="52"/>
        <v>0</v>
      </c>
      <c r="Q303" s="371">
        <f t="shared" si="53"/>
        <v>0</v>
      </c>
      <c r="R303" s="371">
        <f t="shared" si="54"/>
        <v>0</v>
      </c>
      <c r="S303" s="371"/>
      <c r="T303" s="371"/>
      <c r="U303" s="371"/>
      <c r="V303" s="371"/>
      <c r="W303" s="371"/>
      <c r="X303" s="371"/>
      <c r="Y303" s="371"/>
      <c r="Z303" s="371"/>
      <c r="AA303" s="371"/>
      <c r="AB303" s="371"/>
      <c r="AC303" s="371"/>
      <c r="AD303" s="371"/>
      <c r="AE303" s="371"/>
      <c r="AF303" s="371"/>
      <c r="AG303" s="371"/>
      <c r="AH303" s="371"/>
      <c r="AI303" s="371"/>
      <c r="AJ303" s="371"/>
      <c r="AK303" s="371"/>
      <c r="AL303" s="371"/>
      <c r="AM303" s="371"/>
      <c r="AN303" s="371"/>
      <c r="AO303" s="371"/>
      <c r="AP303" s="371"/>
      <c r="AQ303" s="371"/>
      <c r="AR303" s="371"/>
      <c r="AS303" s="371"/>
      <c r="AT303" s="371"/>
    </row>
    <row r="304" spans="2:46" ht="15" x14ac:dyDescent="0.25">
      <c r="B304" s="372" t="s">
        <v>669</v>
      </c>
      <c r="C304" s="372" t="str">
        <f>CONCATENATE('Budget-Output-Worksheet'!$G$8)</f>
        <v>FY26</v>
      </c>
      <c r="E304" s="371" t="s">
        <v>667</v>
      </c>
      <c r="F304" s="371"/>
      <c r="G304" s="371" t="s">
        <v>669</v>
      </c>
      <c r="H304" s="371" t="s">
        <v>669</v>
      </c>
      <c r="I304" s="371" t="s">
        <v>667</v>
      </c>
      <c r="J304" s="383">
        <f t="shared" si="47"/>
        <v>0</v>
      </c>
      <c r="K304" s="371">
        <v>0</v>
      </c>
      <c r="L304" s="371">
        <f t="shared" si="48"/>
        <v>0</v>
      </c>
      <c r="M304" s="371">
        <f t="shared" si="49"/>
        <v>0</v>
      </c>
      <c r="N304" s="371">
        <f t="shared" si="50"/>
        <v>0</v>
      </c>
      <c r="O304" s="371">
        <f t="shared" si="51"/>
        <v>0</v>
      </c>
      <c r="P304" s="371">
        <f t="shared" si="52"/>
        <v>0</v>
      </c>
      <c r="Q304" s="371">
        <f t="shared" si="53"/>
        <v>0</v>
      </c>
      <c r="R304" s="371">
        <f t="shared" si="54"/>
        <v>0</v>
      </c>
      <c r="S304" s="371"/>
      <c r="T304" s="371"/>
      <c r="U304" s="371"/>
      <c r="V304" s="371"/>
      <c r="W304" s="371"/>
      <c r="X304" s="371"/>
      <c r="Y304" s="371"/>
      <c r="Z304" s="371"/>
      <c r="AA304" s="371"/>
      <c r="AB304" s="371"/>
      <c r="AC304" s="371"/>
      <c r="AD304" s="371"/>
      <c r="AE304" s="371"/>
      <c r="AF304" s="371"/>
      <c r="AG304" s="371"/>
      <c r="AH304" s="371"/>
      <c r="AI304" s="371"/>
      <c r="AJ304" s="371"/>
      <c r="AK304" s="371"/>
      <c r="AL304" s="371"/>
      <c r="AM304" s="371"/>
      <c r="AN304" s="371"/>
      <c r="AO304" s="371"/>
      <c r="AP304" s="371"/>
      <c r="AQ304" s="371"/>
      <c r="AR304" s="371"/>
      <c r="AS304" s="371"/>
      <c r="AT304" s="371"/>
    </row>
    <row r="305" spans="2:46" ht="15" x14ac:dyDescent="0.25">
      <c r="B305" s="372" t="s">
        <v>669</v>
      </c>
      <c r="C305" s="372" t="str">
        <f>CONCATENATE('Budget-Output-Worksheet'!$G$8)</f>
        <v>FY26</v>
      </c>
      <c r="E305" s="371" t="s">
        <v>667</v>
      </c>
      <c r="F305" s="371"/>
      <c r="G305" s="371" t="s">
        <v>669</v>
      </c>
      <c r="H305" s="371" t="s">
        <v>669</v>
      </c>
      <c r="I305" s="371" t="s">
        <v>667</v>
      </c>
      <c r="J305" s="383">
        <f t="shared" si="47"/>
        <v>0</v>
      </c>
      <c r="K305" s="371">
        <v>0</v>
      </c>
      <c r="L305" s="371">
        <f t="shared" si="48"/>
        <v>0</v>
      </c>
      <c r="M305" s="371">
        <f t="shared" si="49"/>
        <v>0</v>
      </c>
      <c r="N305" s="371">
        <f t="shared" si="50"/>
        <v>0</v>
      </c>
      <c r="O305" s="371">
        <f t="shared" si="51"/>
        <v>0</v>
      </c>
      <c r="P305" s="371">
        <f t="shared" si="52"/>
        <v>0</v>
      </c>
      <c r="Q305" s="371">
        <f t="shared" si="53"/>
        <v>0</v>
      </c>
      <c r="R305" s="371">
        <f t="shared" si="54"/>
        <v>0</v>
      </c>
      <c r="S305" s="371"/>
      <c r="T305" s="371"/>
      <c r="U305" s="371"/>
      <c r="V305" s="371"/>
      <c r="W305" s="371"/>
      <c r="X305" s="371"/>
      <c r="Y305" s="371"/>
      <c r="Z305" s="371"/>
      <c r="AA305" s="371"/>
      <c r="AB305" s="371"/>
      <c r="AC305" s="371"/>
      <c r="AD305" s="371"/>
      <c r="AE305" s="371"/>
      <c r="AF305" s="371"/>
      <c r="AG305" s="371"/>
      <c r="AH305" s="371"/>
      <c r="AI305" s="371"/>
      <c r="AJ305" s="371"/>
      <c r="AK305" s="371"/>
      <c r="AL305" s="371"/>
      <c r="AM305" s="371"/>
      <c r="AN305" s="371"/>
      <c r="AO305" s="371"/>
      <c r="AP305" s="371"/>
      <c r="AQ305" s="371"/>
      <c r="AR305" s="371"/>
      <c r="AS305" s="371"/>
      <c r="AT305" s="371"/>
    </row>
    <row r="306" spans="2:46" ht="15" x14ac:dyDescent="0.25">
      <c r="B306" s="372" t="s">
        <v>669</v>
      </c>
      <c r="C306" s="372" t="str">
        <f>CONCATENATE('Budget-Output-Worksheet'!$G$8)</f>
        <v>FY26</v>
      </c>
      <c r="E306" s="371" t="s">
        <v>667</v>
      </c>
      <c r="F306" s="371"/>
      <c r="G306" s="371" t="s">
        <v>669</v>
      </c>
      <c r="H306" s="371" t="s">
        <v>669</v>
      </c>
      <c r="I306" s="371" t="s">
        <v>667</v>
      </c>
      <c r="J306" s="383">
        <f t="shared" si="47"/>
        <v>0</v>
      </c>
      <c r="K306" s="371">
        <v>0</v>
      </c>
      <c r="L306" s="371">
        <f t="shared" si="48"/>
        <v>0</v>
      </c>
      <c r="M306" s="371">
        <f t="shared" si="49"/>
        <v>0</v>
      </c>
      <c r="N306" s="371">
        <f t="shared" si="50"/>
        <v>0</v>
      </c>
      <c r="O306" s="371">
        <f t="shared" si="51"/>
        <v>0</v>
      </c>
      <c r="P306" s="371">
        <f t="shared" si="52"/>
        <v>0</v>
      </c>
      <c r="Q306" s="371">
        <f t="shared" si="53"/>
        <v>0</v>
      </c>
      <c r="R306" s="371">
        <f t="shared" si="54"/>
        <v>0</v>
      </c>
      <c r="S306" s="371"/>
      <c r="T306" s="371"/>
      <c r="U306" s="371"/>
      <c r="V306" s="371"/>
      <c r="W306" s="371"/>
      <c r="X306" s="371"/>
      <c r="Y306" s="371"/>
      <c r="Z306" s="371"/>
      <c r="AA306" s="371"/>
      <c r="AB306" s="371"/>
      <c r="AC306" s="371"/>
      <c r="AD306" s="371"/>
      <c r="AE306" s="371"/>
      <c r="AF306" s="371"/>
      <c r="AG306" s="371"/>
      <c r="AH306" s="371"/>
      <c r="AI306" s="371"/>
      <c r="AJ306" s="371"/>
      <c r="AK306" s="371"/>
      <c r="AL306" s="371"/>
      <c r="AM306" s="371"/>
      <c r="AN306" s="371"/>
      <c r="AO306" s="371"/>
      <c r="AP306" s="371"/>
      <c r="AQ306" s="371"/>
      <c r="AR306" s="371"/>
      <c r="AS306" s="371"/>
      <c r="AT306" s="371"/>
    </row>
    <row r="307" spans="2:46" ht="15" x14ac:dyDescent="0.25">
      <c r="B307" s="372" t="s">
        <v>669</v>
      </c>
      <c r="C307" s="372" t="str">
        <f>CONCATENATE('Budget-Output-Worksheet'!$G$8)</f>
        <v>FY26</v>
      </c>
      <c r="E307" s="371" t="s">
        <v>667</v>
      </c>
      <c r="F307" s="371"/>
      <c r="G307" s="371" t="s">
        <v>669</v>
      </c>
      <c r="H307" s="371" t="s">
        <v>669</v>
      </c>
      <c r="I307" s="371" t="s">
        <v>667</v>
      </c>
      <c r="J307" s="383">
        <f t="shared" si="47"/>
        <v>0</v>
      </c>
      <c r="K307" s="371">
        <v>0</v>
      </c>
      <c r="L307" s="371">
        <f t="shared" si="48"/>
        <v>0</v>
      </c>
      <c r="M307" s="371">
        <f t="shared" si="49"/>
        <v>0</v>
      </c>
      <c r="N307" s="371">
        <f t="shared" si="50"/>
        <v>0</v>
      </c>
      <c r="O307" s="371">
        <f t="shared" si="51"/>
        <v>0</v>
      </c>
      <c r="P307" s="371">
        <f t="shared" si="52"/>
        <v>0</v>
      </c>
      <c r="Q307" s="371">
        <f t="shared" si="53"/>
        <v>0</v>
      </c>
      <c r="R307" s="371">
        <f t="shared" si="54"/>
        <v>0</v>
      </c>
      <c r="S307" s="371"/>
      <c r="T307" s="371"/>
      <c r="U307" s="371"/>
      <c r="V307" s="371"/>
      <c r="W307" s="371"/>
      <c r="X307" s="371"/>
      <c r="Y307" s="371"/>
      <c r="Z307" s="371"/>
      <c r="AA307" s="371"/>
      <c r="AB307" s="371"/>
      <c r="AC307" s="371"/>
      <c r="AD307" s="371"/>
      <c r="AE307" s="371"/>
      <c r="AF307" s="371"/>
      <c r="AG307" s="371"/>
      <c r="AH307" s="371"/>
      <c r="AI307" s="371"/>
      <c r="AJ307" s="371"/>
      <c r="AK307" s="371"/>
      <c r="AL307" s="371"/>
      <c r="AM307" s="371"/>
      <c r="AN307" s="371"/>
      <c r="AO307" s="371"/>
      <c r="AP307" s="371"/>
      <c r="AQ307" s="371"/>
      <c r="AR307" s="371"/>
      <c r="AS307" s="371"/>
      <c r="AT307" s="371"/>
    </row>
    <row r="308" spans="2:46" ht="15" x14ac:dyDescent="0.25">
      <c r="B308" s="372" t="s">
        <v>669</v>
      </c>
      <c r="C308" s="372" t="str">
        <f>CONCATENATE('Budget-Output-Worksheet'!$G$8)</f>
        <v>FY26</v>
      </c>
      <c r="E308" s="371" t="s">
        <v>667</v>
      </c>
      <c r="F308" s="371"/>
      <c r="G308" s="371" t="s">
        <v>669</v>
      </c>
      <c r="H308" s="371" t="s">
        <v>669</v>
      </c>
      <c r="I308" s="371" t="s">
        <v>667</v>
      </c>
      <c r="J308" s="383">
        <f t="shared" si="47"/>
        <v>0</v>
      </c>
      <c r="K308" s="371">
        <v>0</v>
      </c>
      <c r="L308" s="371">
        <f t="shared" si="48"/>
        <v>0</v>
      </c>
      <c r="M308" s="371">
        <f t="shared" si="49"/>
        <v>0</v>
      </c>
      <c r="N308" s="371">
        <f t="shared" si="50"/>
        <v>0</v>
      </c>
      <c r="O308" s="371">
        <f t="shared" si="51"/>
        <v>0</v>
      </c>
      <c r="P308" s="371">
        <f t="shared" si="52"/>
        <v>0</v>
      </c>
      <c r="Q308" s="371">
        <f t="shared" si="53"/>
        <v>0</v>
      </c>
      <c r="R308" s="371">
        <f t="shared" si="54"/>
        <v>0</v>
      </c>
      <c r="S308" s="371"/>
      <c r="T308" s="371"/>
      <c r="U308" s="371"/>
      <c r="V308" s="371"/>
      <c r="W308" s="371"/>
      <c r="X308" s="371"/>
      <c r="Y308" s="371"/>
      <c r="Z308" s="371"/>
      <c r="AA308" s="371"/>
      <c r="AB308" s="371"/>
      <c r="AC308" s="371"/>
      <c r="AD308" s="371"/>
      <c r="AE308" s="371"/>
      <c r="AF308" s="371"/>
      <c r="AG308" s="371"/>
      <c r="AH308" s="371"/>
      <c r="AI308" s="371"/>
      <c r="AJ308" s="371"/>
      <c r="AK308" s="371"/>
      <c r="AL308" s="371"/>
      <c r="AM308" s="371"/>
      <c r="AN308" s="371"/>
      <c r="AO308" s="371"/>
      <c r="AP308" s="371"/>
      <c r="AQ308" s="371"/>
      <c r="AR308" s="371"/>
      <c r="AS308" s="371"/>
      <c r="AT308" s="371"/>
    </row>
    <row r="309" spans="2:46" ht="15" x14ac:dyDescent="0.25">
      <c r="B309" s="372" t="s">
        <v>669</v>
      </c>
      <c r="C309" s="372" t="str">
        <f>CONCATENATE('Budget-Output-Worksheet'!$G$8)</f>
        <v>FY26</v>
      </c>
      <c r="E309" s="371" t="s">
        <v>667</v>
      </c>
      <c r="F309" s="371"/>
      <c r="G309" s="371" t="s">
        <v>669</v>
      </c>
      <c r="H309" s="371" t="s">
        <v>669</v>
      </c>
      <c r="I309" s="371" t="s">
        <v>667</v>
      </c>
      <c r="J309" s="383">
        <f t="shared" si="47"/>
        <v>0</v>
      </c>
      <c r="K309" s="371">
        <v>0</v>
      </c>
      <c r="L309" s="371">
        <f t="shared" si="48"/>
        <v>0</v>
      </c>
      <c r="M309" s="371">
        <f t="shared" si="49"/>
        <v>0</v>
      </c>
      <c r="N309" s="371">
        <f t="shared" si="50"/>
        <v>0</v>
      </c>
      <c r="O309" s="371">
        <f t="shared" si="51"/>
        <v>0</v>
      </c>
      <c r="P309" s="371">
        <f t="shared" si="52"/>
        <v>0</v>
      </c>
      <c r="Q309" s="371">
        <f t="shared" si="53"/>
        <v>0</v>
      </c>
      <c r="R309" s="371">
        <f t="shared" si="54"/>
        <v>0</v>
      </c>
      <c r="S309" s="371"/>
      <c r="T309" s="371"/>
      <c r="U309" s="371"/>
      <c r="V309" s="371"/>
      <c r="W309" s="371"/>
      <c r="X309" s="371"/>
      <c r="Y309" s="371"/>
      <c r="Z309" s="371"/>
      <c r="AA309" s="371"/>
      <c r="AB309" s="371"/>
      <c r="AC309" s="371"/>
      <c r="AD309" s="371"/>
      <c r="AE309" s="371"/>
      <c r="AF309" s="371"/>
      <c r="AG309" s="371"/>
      <c r="AH309" s="371"/>
      <c r="AI309" s="371"/>
      <c r="AJ309" s="371"/>
      <c r="AK309" s="371"/>
      <c r="AL309" s="371"/>
      <c r="AM309" s="371"/>
      <c r="AN309" s="371"/>
      <c r="AO309" s="371"/>
      <c r="AP309" s="371"/>
      <c r="AQ309" s="371"/>
      <c r="AR309" s="371"/>
      <c r="AS309" s="371"/>
      <c r="AT309" s="371"/>
    </row>
    <row r="310" spans="2:46" ht="15" x14ac:dyDescent="0.25">
      <c r="B310" s="372" t="s">
        <v>669</v>
      </c>
      <c r="C310" s="372" t="str">
        <f>CONCATENATE('Budget-Output-Worksheet'!$G$8)</f>
        <v>FY26</v>
      </c>
      <c r="E310" s="371" t="s">
        <v>667</v>
      </c>
      <c r="F310" s="371"/>
      <c r="G310" s="371" t="s">
        <v>669</v>
      </c>
      <c r="H310" s="371" t="s">
        <v>669</v>
      </c>
      <c r="I310" s="371" t="s">
        <v>667</v>
      </c>
      <c r="J310" s="383">
        <f t="shared" si="47"/>
        <v>0</v>
      </c>
      <c r="K310" s="371">
        <v>0</v>
      </c>
      <c r="L310" s="371">
        <f t="shared" si="48"/>
        <v>0</v>
      </c>
      <c r="M310" s="371">
        <f t="shared" si="49"/>
        <v>0</v>
      </c>
      <c r="N310" s="371">
        <f t="shared" si="50"/>
        <v>0</v>
      </c>
      <c r="O310" s="371">
        <f t="shared" si="51"/>
        <v>0</v>
      </c>
      <c r="P310" s="371">
        <f t="shared" si="52"/>
        <v>0</v>
      </c>
      <c r="Q310" s="371">
        <f t="shared" si="53"/>
        <v>0</v>
      </c>
      <c r="R310" s="371">
        <f t="shared" si="54"/>
        <v>0</v>
      </c>
      <c r="S310" s="371"/>
      <c r="T310" s="371"/>
      <c r="U310" s="371"/>
      <c r="V310" s="371"/>
      <c r="W310" s="371"/>
      <c r="X310" s="371"/>
      <c r="Y310" s="371"/>
      <c r="Z310" s="371"/>
      <c r="AA310" s="371"/>
      <c r="AB310" s="371"/>
      <c r="AC310" s="371"/>
      <c r="AD310" s="371"/>
      <c r="AE310" s="371"/>
      <c r="AF310" s="371"/>
      <c r="AG310" s="371"/>
      <c r="AH310" s="371"/>
      <c r="AI310" s="371"/>
      <c r="AJ310" s="371"/>
      <c r="AK310" s="371"/>
      <c r="AL310" s="371"/>
      <c r="AM310" s="371"/>
      <c r="AN310" s="371"/>
      <c r="AO310" s="371"/>
      <c r="AP310" s="371"/>
      <c r="AQ310" s="371"/>
      <c r="AR310" s="371"/>
      <c r="AS310" s="371"/>
      <c r="AT310" s="371"/>
    </row>
    <row r="311" spans="2:46" ht="15" x14ac:dyDescent="0.25">
      <c r="B311" s="372" t="s">
        <v>669</v>
      </c>
      <c r="C311" s="372" t="str">
        <f>CONCATENATE('Budget-Output-Worksheet'!$G$8)</f>
        <v>FY26</v>
      </c>
      <c r="E311" s="371" t="s">
        <v>667</v>
      </c>
      <c r="F311" s="371"/>
      <c r="G311" s="371" t="s">
        <v>669</v>
      </c>
      <c r="H311" s="371" t="s">
        <v>669</v>
      </c>
      <c r="I311" s="371" t="s">
        <v>667</v>
      </c>
      <c r="J311" s="383">
        <f t="shared" si="47"/>
        <v>0</v>
      </c>
      <c r="K311" s="371">
        <v>0</v>
      </c>
      <c r="L311" s="371">
        <f t="shared" si="48"/>
        <v>0</v>
      </c>
      <c r="M311" s="371">
        <f t="shared" si="49"/>
        <v>0</v>
      </c>
      <c r="N311" s="371">
        <f t="shared" si="50"/>
        <v>0</v>
      </c>
      <c r="O311" s="371">
        <f t="shared" si="51"/>
        <v>0</v>
      </c>
      <c r="P311" s="371">
        <f t="shared" si="52"/>
        <v>0</v>
      </c>
      <c r="Q311" s="371">
        <f t="shared" si="53"/>
        <v>0</v>
      </c>
      <c r="R311" s="371">
        <f t="shared" si="54"/>
        <v>0</v>
      </c>
      <c r="S311" s="371"/>
      <c r="T311" s="371"/>
      <c r="U311" s="371"/>
      <c r="V311" s="371"/>
      <c r="W311" s="371"/>
      <c r="X311" s="371"/>
      <c r="Y311" s="371"/>
      <c r="Z311" s="371"/>
      <c r="AA311" s="371"/>
      <c r="AB311" s="371"/>
      <c r="AC311" s="371"/>
      <c r="AD311" s="371"/>
      <c r="AE311" s="371"/>
      <c r="AF311" s="371"/>
      <c r="AG311" s="371"/>
      <c r="AH311" s="371"/>
      <c r="AI311" s="371"/>
      <c r="AJ311" s="371"/>
      <c r="AK311" s="371"/>
      <c r="AL311" s="371"/>
      <c r="AM311" s="371"/>
      <c r="AN311" s="371"/>
      <c r="AO311" s="371"/>
      <c r="AP311" s="371"/>
      <c r="AQ311" s="371"/>
      <c r="AR311" s="371"/>
      <c r="AS311" s="371"/>
      <c r="AT311" s="371"/>
    </row>
    <row r="312" spans="2:46" ht="15" x14ac:dyDescent="0.25">
      <c r="B312" s="372" t="s">
        <v>669</v>
      </c>
      <c r="C312" s="372" t="str">
        <f>CONCATENATE('Budget-Output-Worksheet'!$G$8)</f>
        <v>FY26</v>
      </c>
      <c r="E312" s="371" t="s">
        <v>667</v>
      </c>
      <c r="F312" s="371"/>
      <c r="G312" s="371" t="s">
        <v>669</v>
      </c>
      <c r="H312" s="371" t="s">
        <v>669</v>
      </c>
      <c r="I312" s="371" t="s">
        <v>667</v>
      </c>
      <c r="J312" s="383">
        <f t="shared" si="47"/>
        <v>0</v>
      </c>
      <c r="K312" s="371">
        <v>0</v>
      </c>
      <c r="L312" s="371">
        <f t="shared" si="48"/>
        <v>0</v>
      </c>
      <c r="M312" s="371">
        <f t="shared" si="49"/>
        <v>0</v>
      </c>
      <c r="N312" s="371">
        <f t="shared" si="50"/>
        <v>0</v>
      </c>
      <c r="O312" s="371">
        <f t="shared" si="51"/>
        <v>0</v>
      </c>
      <c r="P312" s="371">
        <f t="shared" si="52"/>
        <v>0</v>
      </c>
      <c r="Q312" s="371">
        <f t="shared" si="53"/>
        <v>0</v>
      </c>
      <c r="R312" s="371">
        <f t="shared" si="54"/>
        <v>0</v>
      </c>
      <c r="S312" s="371"/>
      <c r="T312" s="371"/>
      <c r="U312" s="371"/>
      <c r="V312" s="371"/>
      <c r="W312" s="371"/>
      <c r="X312" s="371"/>
      <c r="Y312" s="371"/>
      <c r="Z312" s="371"/>
      <c r="AA312" s="371"/>
      <c r="AB312" s="371"/>
      <c r="AC312" s="371"/>
      <c r="AD312" s="371"/>
      <c r="AE312" s="371"/>
      <c r="AF312" s="371"/>
      <c r="AG312" s="371"/>
      <c r="AH312" s="371"/>
      <c r="AI312" s="371"/>
      <c r="AJ312" s="371"/>
      <c r="AK312" s="371"/>
      <c r="AL312" s="371"/>
      <c r="AM312" s="371"/>
      <c r="AN312" s="371"/>
      <c r="AO312" s="371"/>
      <c r="AP312" s="371"/>
      <c r="AQ312" s="371"/>
      <c r="AR312" s="371"/>
      <c r="AS312" s="371"/>
      <c r="AT312" s="371"/>
    </row>
    <row r="313" spans="2:46" ht="15" x14ac:dyDescent="0.25">
      <c r="B313" s="372" t="s">
        <v>669</v>
      </c>
      <c r="C313" s="372" t="str">
        <f>CONCATENATE('Budget-Output-Worksheet'!$G$8)</f>
        <v>FY26</v>
      </c>
      <c r="E313" s="371" t="s">
        <v>667</v>
      </c>
      <c r="F313" s="371"/>
      <c r="G313" s="371" t="s">
        <v>669</v>
      </c>
      <c r="H313" s="371" t="s">
        <v>669</v>
      </c>
      <c r="I313" s="371" t="s">
        <v>667</v>
      </c>
      <c r="J313" s="383">
        <f t="shared" si="47"/>
        <v>0</v>
      </c>
      <c r="K313" s="371">
        <v>0</v>
      </c>
      <c r="L313" s="371">
        <f t="shared" si="48"/>
        <v>0</v>
      </c>
      <c r="M313" s="371">
        <f t="shared" si="49"/>
        <v>0</v>
      </c>
      <c r="N313" s="371">
        <f t="shared" si="50"/>
        <v>0</v>
      </c>
      <c r="O313" s="371">
        <f t="shared" si="51"/>
        <v>0</v>
      </c>
      <c r="P313" s="371">
        <f t="shared" si="52"/>
        <v>0</v>
      </c>
      <c r="Q313" s="371">
        <f t="shared" si="53"/>
        <v>0</v>
      </c>
      <c r="R313" s="371">
        <f t="shared" si="54"/>
        <v>0</v>
      </c>
      <c r="S313" s="371"/>
      <c r="T313" s="371"/>
      <c r="U313" s="371"/>
      <c r="V313" s="371"/>
      <c r="W313" s="371"/>
      <c r="X313" s="371"/>
      <c r="Y313" s="371"/>
      <c r="Z313" s="371"/>
      <c r="AA313" s="371"/>
      <c r="AB313" s="371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</row>
    <row r="314" spans="2:46" ht="15" x14ac:dyDescent="0.25">
      <c r="B314" s="372" t="s">
        <v>669</v>
      </c>
      <c r="C314" s="372" t="str">
        <f>CONCATENATE('Budget-Output-Worksheet'!$G$8)</f>
        <v>FY26</v>
      </c>
      <c r="E314" s="371" t="s">
        <v>667</v>
      </c>
      <c r="F314" s="371"/>
      <c r="G314" s="371" t="s">
        <v>669</v>
      </c>
      <c r="H314" s="371" t="s">
        <v>669</v>
      </c>
      <c r="I314" s="371" t="s">
        <v>667</v>
      </c>
      <c r="J314" s="383">
        <f t="shared" si="47"/>
        <v>0</v>
      </c>
      <c r="K314" s="371">
        <v>0</v>
      </c>
      <c r="L314" s="371">
        <f t="shared" si="48"/>
        <v>0</v>
      </c>
      <c r="M314" s="371">
        <f t="shared" si="49"/>
        <v>0</v>
      </c>
      <c r="N314" s="371">
        <f t="shared" si="50"/>
        <v>0</v>
      </c>
      <c r="O314" s="371">
        <f t="shared" si="51"/>
        <v>0</v>
      </c>
      <c r="P314" s="371">
        <f t="shared" si="52"/>
        <v>0</v>
      </c>
      <c r="Q314" s="371">
        <f t="shared" si="53"/>
        <v>0</v>
      </c>
      <c r="R314" s="371">
        <f t="shared" si="54"/>
        <v>0</v>
      </c>
      <c r="S314" s="371"/>
      <c r="T314" s="371"/>
      <c r="U314" s="371"/>
      <c r="V314" s="371"/>
      <c r="W314" s="371"/>
      <c r="X314" s="371"/>
      <c r="Y314" s="371"/>
      <c r="Z314" s="371"/>
      <c r="AA314" s="371"/>
      <c r="AB314" s="371"/>
      <c r="AC314" s="371"/>
      <c r="AD314" s="371"/>
      <c r="AE314" s="371"/>
      <c r="AF314" s="371"/>
      <c r="AG314" s="371"/>
      <c r="AH314" s="371"/>
      <c r="AI314" s="371"/>
      <c r="AJ314" s="371"/>
      <c r="AK314" s="371"/>
      <c r="AL314" s="371"/>
      <c r="AM314" s="371"/>
      <c r="AN314" s="371"/>
      <c r="AO314" s="371"/>
      <c r="AP314" s="371"/>
      <c r="AQ314" s="371"/>
      <c r="AR314" s="371"/>
      <c r="AS314" s="371"/>
      <c r="AT314" s="371"/>
    </row>
    <row r="315" spans="2:46" ht="15" x14ac:dyDescent="0.25">
      <c r="B315" s="372" t="s">
        <v>669</v>
      </c>
      <c r="C315" s="372" t="str">
        <f>CONCATENATE('Budget-Output-Worksheet'!$G$8)</f>
        <v>FY26</v>
      </c>
      <c r="E315" s="371" t="s">
        <v>667</v>
      </c>
      <c r="F315" s="371"/>
      <c r="G315" s="371" t="s">
        <v>669</v>
      </c>
      <c r="H315" s="371" t="s">
        <v>669</v>
      </c>
      <c r="I315" s="371" t="s">
        <v>667</v>
      </c>
      <c r="J315" s="383">
        <f t="shared" si="47"/>
        <v>0</v>
      </c>
      <c r="K315" s="371">
        <v>0</v>
      </c>
      <c r="L315" s="371">
        <f t="shared" si="48"/>
        <v>0</v>
      </c>
      <c r="M315" s="371">
        <f t="shared" si="49"/>
        <v>0</v>
      </c>
      <c r="N315" s="371">
        <f t="shared" si="50"/>
        <v>0</v>
      </c>
      <c r="O315" s="371">
        <f t="shared" si="51"/>
        <v>0</v>
      </c>
      <c r="P315" s="371">
        <f t="shared" si="52"/>
        <v>0</v>
      </c>
      <c r="Q315" s="371">
        <f t="shared" si="53"/>
        <v>0</v>
      </c>
      <c r="R315" s="371">
        <f t="shared" si="54"/>
        <v>0</v>
      </c>
      <c r="S315" s="371"/>
      <c r="T315" s="371"/>
      <c r="U315" s="371"/>
      <c r="V315" s="371"/>
      <c r="W315" s="371"/>
      <c r="X315" s="371"/>
      <c r="Y315" s="371"/>
      <c r="Z315" s="371"/>
      <c r="AA315" s="371"/>
      <c r="AB315" s="371"/>
      <c r="AC315" s="371"/>
      <c r="AD315" s="371"/>
      <c r="AE315" s="371"/>
      <c r="AF315" s="371"/>
      <c r="AG315" s="371"/>
      <c r="AH315" s="371"/>
      <c r="AI315" s="371"/>
      <c r="AJ315" s="371"/>
      <c r="AK315" s="371"/>
      <c r="AL315" s="371"/>
      <c r="AM315" s="371"/>
      <c r="AN315" s="371"/>
      <c r="AO315" s="371"/>
      <c r="AP315" s="371"/>
      <c r="AQ315" s="371"/>
      <c r="AR315" s="371"/>
      <c r="AS315" s="371"/>
      <c r="AT315" s="371"/>
    </row>
    <row r="316" spans="2:46" ht="15" x14ac:dyDescent="0.25">
      <c r="B316" s="372" t="s">
        <v>669</v>
      </c>
      <c r="C316" s="372" t="str">
        <f>CONCATENATE('Budget-Output-Worksheet'!$G$8)</f>
        <v>FY26</v>
      </c>
      <c r="E316" s="371" t="s">
        <v>667</v>
      </c>
      <c r="F316" s="371"/>
      <c r="G316" s="371" t="s">
        <v>669</v>
      </c>
      <c r="H316" s="371" t="s">
        <v>669</v>
      </c>
      <c r="I316" s="371" t="s">
        <v>667</v>
      </c>
      <c r="J316" s="383">
        <f t="shared" si="47"/>
        <v>0</v>
      </c>
      <c r="K316" s="371">
        <v>0</v>
      </c>
      <c r="L316" s="371">
        <f t="shared" si="48"/>
        <v>0</v>
      </c>
      <c r="M316" s="371">
        <f t="shared" si="49"/>
        <v>0</v>
      </c>
      <c r="N316" s="371">
        <f t="shared" si="50"/>
        <v>0</v>
      </c>
      <c r="O316" s="371">
        <f t="shared" si="51"/>
        <v>0</v>
      </c>
      <c r="P316" s="371">
        <f t="shared" si="52"/>
        <v>0</v>
      </c>
      <c r="Q316" s="371">
        <f t="shared" si="53"/>
        <v>0</v>
      </c>
      <c r="R316" s="371">
        <f t="shared" si="54"/>
        <v>0</v>
      </c>
      <c r="S316" s="371"/>
      <c r="T316" s="371"/>
      <c r="U316" s="371"/>
      <c r="V316" s="371"/>
      <c r="W316" s="371"/>
      <c r="X316" s="371"/>
      <c r="Y316" s="371"/>
      <c r="Z316" s="371"/>
      <c r="AA316" s="371"/>
      <c r="AB316" s="371"/>
      <c r="AC316" s="371"/>
      <c r="AD316" s="371"/>
      <c r="AE316" s="371"/>
      <c r="AF316" s="371"/>
      <c r="AG316" s="371"/>
      <c r="AH316" s="371"/>
      <c r="AI316" s="371"/>
      <c r="AJ316" s="371"/>
      <c r="AK316" s="371"/>
      <c r="AL316" s="371"/>
      <c r="AM316" s="371"/>
      <c r="AN316" s="371"/>
      <c r="AO316" s="371"/>
      <c r="AP316" s="371"/>
      <c r="AQ316" s="371"/>
      <c r="AR316" s="371"/>
      <c r="AS316" s="371"/>
      <c r="AT316" s="371"/>
    </row>
    <row r="317" spans="2:46" ht="15" x14ac:dyDescent="0.25">
      <c r="B317" s="372" t="s">
        <v>669</v>
      </c>
      <c r="C317" s="372" t="str">
        <f>CONCATENATE('Budget-Output-Worksheet'!$G$8)</f>
        <v>FY26</v>
      </c>
      <c r="E317" s="371" t="s">
        <v>667</v>
      </c>
      <c r="F317" s="371"/>
      <c r="G317" s="371" t="s">
        <v>669</v>
      </c>
      <c r="H317" s="371" t="s">
        <v>669</v>
      </c>
      <c r="I317" s="371" t="s">
        <v>667</v>
      </c>
      <c r="J317" s="383">
        <f t="shared" si="47"/>
        <v>0</v>
      </c>
      <c r="K317" s="371">
        <v>0</v>
      </c>
      <c r="L317" s="371">
        <f t="shared" si="48"/>
        <v>0</v>
      </c>
      <c r="M317" s="371">
        <f t="shared" si="49"/>
        <v>0</v>
      </c>
      <c r="N317" s="371">
        <f t="shared" si="50"/>
        <v>0</v>
      </c>
      <c r="O317" s="371">
        <f t="shared" si="51"/>
        <v>0</v>
      </c>
      <c r="P317" s="371">
        <f t="shared" si="52"/>
        <v>0</v>
      </c>
      <c r="Q317" s="371">
        <f t="shared" si="53"/>
        <v>0</v>
      </c>
      <c r="R317" s="371">
        <f t="shared" si="54"/>
        <v>0</v>
      </c>
      <c r="S317" s="371"/>
      <c r="T317" s="371"/>
      <c r="U317" s="371"/>
      <c r="V317" s="371"/>
      <c r="W317" s="371"/>
      <c r="X317" s="371"/>
      <c r="Y317" s="371"/>
      <c r="Z317" s="371"/>
      <c r="AA317" s="371"/>
      <c r="AB317" s="371"/>
      <c r="AC317" s="371"/>
      <c r="AD317" s="371"/>
      <c r="AE317" s="371"/>
      <c r="AF317" s="371"/>
      <c r="AG317" s="371"/>
      <c r="AH317" s="371"/>
      <c r="AI317" s="371"/>
      <c r="AJ317" s="371"/>
      <c r="AK317" s="371"/>
      <c r="AL317" s="371"/>
      <c r="AM317" s="371"/>
      <c r="AN317" s="371"/>
      <c r="AO317" s="371"/>
      <c r="AP317" s="371"/>
      <c r="AQ317" s="371"/>
      <c r="AR317" s="371"/>
      <c r="AS317" s="371"/>
      <c r="AT317" s="371"/>
    </row>
    <row r="318" spans="2:46" ht="15" x14ac:dyDescent="0.25">
      <c r="B318" s="372" t="s">
        <v>669</v>
      </c>
      <c r="C318" s="372" t="str">
        <f>CONCATENATE('Budget-Output-Worksheet'!$G$8)</f>
        <v>FY26</v>
      </c>
      <c r="E318" s="371" t="s">
        <v>667</v>
      </c>
      <c r="F318" s="371"/>
      <c r="G318" s="371" t="s">
        <v>669</v>
      </c>
      <c r="H318" s="371" t="s">
        <v>669</v>
      </c>
      <c r="I318" s="371" t="s">
        <v>667</v>
      </c>
      <c r="J318" s="383">
        <f t="shared" si="47"/>
        <v>0</v>
      </c>
      <c r="K318" s="371">
        <v>0</v>
      </c>
      <c r="L318" s="371">
        <f t="shared" si="48"/>
        <v>0</v>
      </c>
      <c r="M318" s="371">
        <f t="shared" si="49"/>
        <v>0</v>
      </c>
      <c r="N318" s="371">
        <f t="shared" si="50"/>
        <v>0</v>
      </c>
      <c r="O318" s="371">
        <f t="shared" si="51"/>
        <v>0</v>
      </c>
      <c r="P318" s="371">
        <f t="shared" si="52"/>
        <v>0</v>
      </c>
      <c r="Q318" s="371">
        <f t="shared" si="53"/>
        <v>0</v>
      </c>
      <c r="R318" s="371">
        <f t="shared" si="54"/>
        <v>0</v>
      </c>
      <c r="S318" s="371"/>
      <c r="T318" s="371"/>
      <c r="U318" s="371"/>
      <c r="V318" s="371"/>
      <c r="W318" s="371"/>
      <c r="X318" s="371"/>
      <c r="Y318" s="371"/>
      <c r="Z318" s="371"/>
      <c r="AA318" s="371"/>
      <c r="AB318" s="371"/>
      <c r="AC318" s="371"/>
      <c r="AD318" s="371"/>
      <c r="AE318" s="371"/>
      <c r="AF318" s="371"/>
      <c r="AG318" s="371"/>
      <c r="AH318" s="371"/>
      <c r="AI318" s="371"/>
      <c r="AJ318" s="371"/>
      <c r="AK318" s="371"/>
      <c r="AL318" s="371"/>
      <c r="AM318" s="371"/>
      <c r="AN318" s="371"/>
      <c r="AO318" s="371"/>
      <c r="AP318" s="371"/>
      <c r="AQ318" s="371"/>
      <c r="AR318" s="371"/>
      <c r="AS318" s="371"/>
      <c r="AT318" s="371"/>
    </row>
    <row r="319" spans="2:46" ht="15" x14ac:dyDescent="0.25">
      <c r="B319" s="372" t="s">
        <v>669</v>
      </c>
      <c r="C319" s="372" t="str">
        <f>CONCATENATE('Budget-Output-Worksheet'!$G$8)</f>
        <v>FY26</v>
      </c>
      <c r="E319" s="371" t="s">
        <v>667</v>
      </c>
      <c r="F319" s="371"/>
      <c r="G319" s="371" t="s">
        <v>669</v>
      </c>
      <c r="H319" s="371" t="s">
        <v>669</v>
      </c>
      <c r="I319" s="371" t="s">
        <v>667</v>
      </c>
      <c r="J319" s="383">
        <f t="shared" si="47"/>
        <v>0</v>
      </c>
      <c r="K319" s="371">
        <v>0</v>
      </c>
      <c r="L319" s="371">
        <f t="shared" si="48"/>
        <v>0</v>
      </c>
      <c r="M319" s="371">
        <f t="shared" si="49"/>
        <v>0</v>
      </c>
      <c r="N319" s="371">
        <f t="shared" si="50"/>
        <v>0</v>
      </c>
      <c r="O319" s="371">
        <f t="shared" si="51"/>
        <v>0</v>
      </c>
      <c r="P319" s="371">
        <f t="shared" si="52"/>
        <v>0</v>
      </c>
      <c r="Q319" s="371">
        <f t="shared" si="53"/>
        <v>0</v>
      </c>
      <c r="R319" s="371">
        <f t="shared" si="54"/>
        <v>0</v>
      </c>
      <c r="S319" s="371"/>
      <c r="T319" s="371"/>
      <c r="U319" s="371"/>
      <c r="V319" s="371"/>
      <c r="W319" s="371"/>
      <c r="X319" s="371"/>
      <c r="Y319" s="371"/>
      <c r="Z319" s="371"/>
      <c r="AA319" s="371"/>
      <c r="AB319" s="371"/>
      <c r="AC319" s="371"/>
      <c r="AD319" s="371"/>
      <c r="AE319" s="371"/>
      <c r="AF319" s="371"/>
      <c r="AG319" s="371"/>
      <c r="AH319" s="371"/>
      <c r="AI319" s="371"/>
      <c r="AJ319" s="371"/>
      <c r="AK319" s="371"/>
      <c r="AL319" s="371"/>
      <c r="AM319" s="371"/>
      <c r="AN319" s="371"/>
      <c r="AO319" s="371"/>
      <c r="AP319" s="371"/>
      <c r="AQ319" s="371"/>
      <c r="AR319" s="371"/>
      <c r="AS319" s="371"/>
      <c r="AT319" s="371"/>
    </row>
    <row r="320" spans="2:46" ht="15" x14ac:dyDescent="0.25">
      <c r="B320" s="372" t="s">
        <v>669</v>
      </c>
      <c r="C320" s="372" t="str">
        <f>CONCATENATE('Budget-Output-Worksheet'!$G$8)</f>
        <v>FY26</v>
      </c>
      <c r="E320" s="371" t="s">
        <v>667</v>
      </c>
      <c r="F320" s="371"/>
      <c r="G320" s="371" t="s">
        <v>669</v>
      </c>
      <c r="H320" s="371" t="s">
        <v>669</v>
      </c>
      <c r="I320" s="371" t="s">
        <v>667</v>
      </c>
      <c r="J320" s="383">
        <f t="shared" si="47"/>
        <v>0</v>
      </c>
      <c r="K320" s="371">
        <v>0</v>
      </c>
      <c r="L320" s="371">
        <f t="shared" si="48"/>
        <v>0</v>
      </c>
      <c r="M320" s="371">
        <f t="shared" si="49"/>
        <v>0</v>
      </c>
      <c r="N320" s="371">
        <f t="shared" si="50"/>
        <v>0</v>
      </c>
      <c r="O320" s="371">
        <f t="shared" si="51"/>
        <v>0</v>
      </c>
      <c r="P320" s="371">
        <f t="shared" si="52"/>
        <v>0</v>
      </c>
      <c r="Q320" s="371">
        <f t="shared" si="53"/>
        <v>0</v>
      </c>
      <c r="R320" s="371">
        <f t="shared" si="54"/>
        <v>0</v>
      </c>
      <c r="S320" s="371"/>
      <c r="T320" s="371"/>
      <c r="U320" s="371"/>
      <c r="V320" s="371"/>
      <c r="W320" s="371"/>
      <c r="X320" s="371"/>
      <c r="Y320" s="371"/>
      <c r="Z320" s="371"/>
      <c r="AA320" s="371"/>
      <c r="AB320" s="371"/>
      <c r="AC320" s="371"/>
      <c r="AD320" s="371"/>
      <c r="AE320" s="371"/>
      <c r="AF320" s="371"/>
      <c r="AG320" s="371"/>
      <c r="AH320" s="371"/>
      <c r="AI320" s="371"/>
      <c r="AJ320" s="371"/>
      <c r="AK320" s="371"/>
      <c r="AL320" s="371"/>
      <c r="AM320" s="371"/>
      <c r="AN320" s="371"/>
      <c r="AO320" s="371"/>
      <c r="AP320" s="371"/>
      <c r="AQ320" s="371"/>
      <c r="AR320" s="371"/>
      <c r="AS320" s="371"/>
      <c r="AT320" s="371"/>
    </row>
    <row r="321" spans="2:46" ht="15" x14ac:dyDescent="0.25">
      <c r="B321" s="372" t="s">
        <v>669</v>
      </c>
      <c r="C321" s="372" t="str">
        <f>CONCATENATE('Budget-Output-Worksheet'!$G$8)</f>
        <v>FY26</v>
      </c>
      <c r="E321" s="371" t="s">
        <v>667</v>
      </c>
      <c r="F321" s="371"/>
      <c r="G321" s="371" t="s">
        <v>669</v>
      </c>
      <c r="H321" s="371" t="s">
        <v>669</v>
      </c>
      <c r="I321" s="371" t="s">
        <v>667</v>
      </c>
      <c r="J321" s="383">
        <f t="shared" si="47"/>
        <v>0</v>
      </c>
      <c r="K321" s="371">
        <v>0</v>
      </c>
      <c r="L321" s="371">
        <f t="shared" si="48"/>
        <v>0</v>
      </c>
      <c r="M321" s="371">
        <f t="shared" si="49"/>
        <v>0</v>
      </c>
      <c r="N321" s="371">
        <f t="shared" si="50"/>
        <v>0</v>
      </c>
      <c r="O321" s="371">
        <f t="shared" si="51"/>
        <v>0</v>
      </c>
      <c r="P321" s="371">
        <f t="shared" si="52"/>
        <v>0</v>
      </c>
      <c r="Q321" s="371">
        <f t="shared" si="53"/>
        <v>0</v>
      </c>
      <c r="R321" s="371">
        <f t="shared" si="54"/>
        <v>0</v>
      </c>
      <c r="S321" s="371"/>
      <c r="T321" s="371"/>
      <c r="U321" s="371"/>
      <c r="V321" s="371"/>
      <c r="W321" s="371"/>
      <c r="X321" s="371"/>
      <c r="Y321" s="371"/>
      <c r="Z321" s="371"/>
      <c r="AA321" s="371"/>
      <c r="AB321" s="371"/>
      <c r="AC321" s="371"/>
      <c r="AD321" s="371"/>
      <c r="AE321" s="371"/>
      <c r="AF321" s="371"/>
      <c r="AG321" s="371"/>
      <c r="AH321" s="371"/>
      <c r="AI321" s="371"/>
      <c r="AJ321" s="371"/>
      <c r="AK321" s="371"/>
      <c r="AL321" s="371"/>
      <c r="AM321" s="371"/>
      <c r="AN321" s="371"/>
      <c r="AO321" s="371"/>
      <c r="AP321" s="371"/>
      <c r="AQ321" s="371"/>
      <c r="AR321" s="371"/>
      <c r="AS321" s="371"/>
      <c r="AT321" s="371"/>
    </row>
    <row r="322" spans="2:46" ht="15" x14ac:dyDescent="0.25">
      <c r="B322" s="372" t="s">
        <v>669</v>
      </c>
      <c r="C322" s="372" t="str">
        <f>CONCATENATE('Budget-Output-Worksheet'!$G$8)</f>
        <v>FY26</v>
      </c>
      <c r="E322" s="371" t="s">
        <v>667</v>
      </c>
      <c r="F322" s="371"/>
      <c r="G322" s="371" t="s">
        <v>669</v>
      </c>
      <c r="H322" s="371" t="s">
        <v>669</v>
      </c>
      <c r="I322" s="371" t="s">
        <v>667</v>
      </c>
      <c r="J322" s="383">
        <f t="shared" ref="J322:J385" si="55">IF(C322="FY23",K322,IF(C322="FY24",L322,IF(C322="FY25",M322,IF(C322="FY26",N322,IF(C322="FY27",O322,IF(C322="FY28",P322,IF(C322="FY29",Q322,IF(C322="FY30",R322))))))))</f>
        <v>0</v>
      </c>
      <c r="K322" s="371">
        <v>0</v>
      </c>
      <c r="L322" s="371">
        <f t="shared" ref="L322:L385" si="56">K322</f>
        <v>0</v>
      </c>
      <c r="M322" s="371">
        <f t="shared" ref="M322:M385" si="57">L322</f>
        <v>0</v>
      </c>
      <c r="N322" s="371">
        <f t="shared" ref="N322:N385" si="58">M322</f>
        <v>0</v>
      </c>
      <c r="O322" s="371">
        <f t="shared" ref="O322:O385" si="59">N322</f>
        <v>0</v>
      </c>
      <c r="P322" s="371">
        <f t="shared" ref="P322:P385" si="60">O322</f>
        <v>0</v>
      </c>
      <c r="Q322" s="371">
        <f t="shared" ref="Q322:Q385" si="61">P322</f>
        <v>0</v>
      </c>
      <c r="R322" s="371">
        <f t="shared" ref="R322:R385" si="62">Q322</f>
        <v>0</v>
      </c>
      <c r="S322" s="371"/>
      <c r="T322" s="371"/>
      <c r="U322" s="371"/>
      <c r="V322" s="371"/>
      <c r="W322" s="371"/>
      <c r="X322" s="371"/>
      <c r="Y322" s="371"/>
      <c r="Z322" s="371"/>
      <c r="AA322" s="371"/>
      <c r="AB322" s="371"/>
      <c r="AC322" s="371"/>
      <c r="AD322" s="371"/>
      <c r="AE322" s="371"/>
      <c r="AF322" s="371"/>
      <c r="AG322" s="371"/>
      <c r="AH322" s="371"/>
      <c r="AI322" s="371"/>
      <c r="AJ322" s="371"/>
      <c r="AK322" s="371"/>
      <c r="AL322" s="371"/>
      <c r="AM322" s="371"/>
      <c r="AN322" s="371"/>
      <c r="AO322" s="371"/>
      <c r="AP322" s="371"/>
      <c r="AQ322" s="371"/>
      <c r="AR322" s="371"/>
      <c r="AS322" s="371"/>
      <c r="AT322" s="371"/>
    </row>
    <row r="323" spans="2:46" ht="15" x14ac:dyDescent="0.25">
      <c r="B323" s="372" t="s">
        <v>669</v>
      </c>
      <c r="C323" s="372" t="str">
        <f>CONCATENATE('Budget-Output-Worksheet'!$G$8)</f>
        <v>FY26</v>
      </c>
      <c r="E323" s="371" t="s">
        <v>667</v>
      </c>
      <c r="F323" s="371"/>
      <c r="G323" s="371" t="s">
        <v>669</v>
      </c>
      <c r="H323" s="371" t="s">
        <v>669</v>
      </c>
      <c r="I323" s="371" t="s">
        <v>667</v>
      </c>
      <c r="J323" s="383">
        <f t="shared" si="55"/>
        <v>0</v>
      </c>
      <c r="K323" s="371">
        <v>0</v>
      </c>
      <c r="L323" s="371">
        <f t="shared" si="56"/>
        <v>0</v>
      </c>
      <c r="M323" s="371">
        <f t="shared" si="57"/>
        <v>0</v>
      </c>
      <c r="N323" s="371">
        <f t="shared" si="58"/>
        <v>0</v>
      </c>
      <c r="O323" s="371">
        <f t="shared" si="59"/>
        <v>0</v>
      </c>
      <c r="P323" s="371">
        <f t="shared" si="60"/>
        <v>0</v>
      </c>
      <c r="Q323" s="371">
        <f t="shared" si="61"/>
        <v>0</v>
      </c>
      <c r="R323" s="371">
        <f t="shared" si="62"/>
        <v>0</v>
      </c>
      <c r="S323" s="371"/>
      <c r="T323" s="371"/>
      <c r="U323" s="371"/>
      <c r="V323" s="371"/>
      <c r="W323" s="371"/>
      <c r="X323" s="371"/>
      <c r="Y323" s="371"/>
      <c r="Z323" s="371"/>
      <c r="AA323" s="371"/>
      <c r="AB323" s="371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</row>
    <row r="324" spans="2:46" ht="15" x14ac:dyDescent="0.25">
      <c r="B324" s="372" t="s">
        <v>669</v>
      </c>
      <c r="C324" s="372" t="str">
        <f>CONCATENATE('Budget-Output-Worksheet'!$G$8)</f>
        <v>FY26</v>
      </c>
      <c r="E324" s="371" t="s">
        <v>667</v>
      </c>
      <c r="F324" s="371"/>
      <c r="G324" s="371" t="s">
        <v>669</v>
      </c>
      <c r="H324" s="371" t="s">
        <v>669</v>
      </c>
      <c r="I324" s="371" t="s">
        <v>667</v>
      </c>
      <c r="J324" s="383">
        <f t="shared" si="55"/>
        <v>0</v>
      </c>
      <c r="K324" s="371">
        <v>0</v>
      </c>
      <c r="L324" s="371">
        <f t="shared" si="56"/>
        <v>0</v>
      </c>
      <c r="M324" s="371">
        <f t="shared" si="57"/>
        <v>0</v>
      </c>
      <c r="N324" s="371">
        <f t="shared" si="58"/>
        <v>0</v>
      </c>
      <c r="O324" s="371">
        <f t="shared" si="59"/>
        <v>0</v>
      </c>
      <c r="P324" s="371">
        <f t="shared" si="60"/>
        <v>0</v>
      </c>
      <c r="Q324" s="371">
        <f t="shared" si="61"/>
        <v>0</v>
      </c>
      <c r="R324" s="371">
        <f t="shared" si="62"/>
        <v>0</v>
      </c>
      <c r="S324" s="371"/>
      <c r="T324" s="371"/>
      <c r="U324" s="371"/>
      <c r="V324" s="371"/>
      <c r="W324" s="371"/>
      <c r="X324" s="371"/>
      <c r="Y324" s="371"/>
      <c r="Z324" s="371"/>
      <c r="AA324" s="371"/>
      <c r="AB324" s="371"/>
      <c r="AC324" s="371"/>
      <c r="AD324" s="371"/>
      <c r="AE324" s="371"/>
      <c r="AF324" s="371"/>
      <c r="AG324" s="371"/>
      <c r="AH324" s="371"/>
      <c r="AI324" s="371"/>
      <c r="AJ324" s="371"/>
      <c r="AK324" s="371"/>
      <c r="AL324" s="371"/>
      <c r="AM324" s="371"/>
      <c r="AN324" s="371"/>
      <c r="AO324" s="371"/>
      <c r="AP324" s="371"/>
      <c r="AQ324" s="371"/>
      <c r="AR324" s="371"/>
      <c r="AS324" s="371"/>
      <c r="AT324" s="371"/>
    </row>
    <row r="325" spans="2:46" ht="15" x14ac:dyDescent="0.25">
      <c r="B325" s="372" t="s">
        <v>669</v>
      </c>
      <c r="C325" s="372" t="str">
        <f>CONCATENATE('Budget-Output-Worksheet'!$G$8)</f>
        <v>FY26</v>
      </c>
      <c r="E325" s="371" t="s">
        <v>667</v>
      </c>
      <c r="F325" s="371"/>
      <c r="G325" s="371" t="s">
        <v>669</v>
      </c>
      <c r="H325" s="371" t="s">
        <v>669</v>
      </c>
      <c r="I325" s="371" t="s">
        <v>667</v>
      </c>
      <c r="J325" s="383">
        <f t="shared" si="55"/>
        <v>0</v>
      </c>
      <c r="K325" s="371">
        <v>0</v>
      </c>
      <c r="L325" s="371">
        <f t="shared" si="56"/>
        <v>0</v>
      </c>
      <c r="M325" s="371">
        <f t="shared" si="57"/>
        <v>0</v>
      </c>
      <c r="N325" s="371">
        <f t="shared" si="58"/>
        <v>0</v>
      </c>
      <c r="O325" s="371">
        <f t="shared" si="59"/>
        <v>0</v>
      </c>
      <c r="P325" s="371">
        <f t="shared" si="60"/>
        <v>0</v>
      </c>
      <c r="Q325" s="371">
        <f t="shared" si="61"/>
        <v>0</v>
      </c>
      <c r="R325" s="371">
        <f t="shared" si="62"/>
        <v>0</v>
      </c>
      <c r="S325" s="371"/>
      <c r="T325" s="371"/>
      <c r="U325" s="371"/>
      <c r="V325" s="371"/>
      <c r="W325" s="371"/>
      <c r="X325" s="371"/>
      <c r="Y325" s="371"/>
      <c r="Z325" s="371"/>
      <c r="AA325" s="371"/>
      <c r="AB325" s="371"/>
      <c r="AC325" s="371"/>
      <c r="AD325" s="371"/>
      <c r="AE325" s="371"/>
      <c r="AF325" s="371"/>
      <c r="AG325" s="371"/>
      <c r="AH325" s="371"/>
      <c r="AI325" s="371"/>
      <c r="AJ325" s="371"/>
      <c r="AK325" s="371"/>
      <c r="AL325" s="371"/>
      <c r="AM325" s="371"/>
      <c r="AN325" s="371"/>
      <c r="AO325" s="371"/>
      <c r="AP325" s="371"/>
      <c r="AQ325" s="371"/>
      <c r="AR325" s="371"/>
      <c r="AS325" s="371"/>
      <c r="AT325" s="371"/>
    </row>
    <row r="326" spans="2:46" ht="15" x14ac:dyDescent="0.25">
      <c r="B326" s="372" t="s">
        <v>669</v>
      </c>
      <c r="C326" s="372" t="str">
        <f>CONCATENATE('Budget-Output-Worksheet'!$G$8)</f>
        <v>FY26</v>
      </c>
      <c r="E326" s="371" t="s">
        <v>667</v>
      </c>
      <c r="F326" s="371"/>
      <c r="G326" s="371" t="s">
        <v>669</v>
      </c>
      <c r="H326" s="371" t="s">
        <v>669</v>
      </c>
      <c r="I326" s="371" t="s">
        <v>667</v>
      </c>
      <c r="J326" s="383">
        <f t="shared" si="55"/>
        <v>0</v>
      </c>
      <c r="K326" s="371">
        <v>0</v>
      </c>
      <c r="L326" s="371">
        <f t="shared" si="56"/>
        <v>0</v>
      </c>
      <c r="M326" s="371">
        <f t="shared" si="57"/>
        <v>0</v>
      </c>
      <c r="N326" s="371">
        <f t="shared" si="58"/>
        <v>0</v>
      </c>
      <c r="O326" s="371">
        <f t="shared" si="59"/>
        <v>0</v>
      </c>
      <c r="P326" s="371">
        <f t="shared" si="60"/>
        <v>0</v>
      </c>
      <c r="Q326" s="371">
        <f t="shared" si="61"/>
        <v>0</v>
      </c>
      <c r="R326" s="371">
        <f t="shared" si="62"/>
        <v>0</v>
      </c>
      <c r="S326" s="371"/>
      <c r="T326" s="371"/>
      <c r="U326" s="371"/>
      <c r="V326" s="371"/>
      <c r="W326" s="371"/>
      <c r="X326" s="371"/>
      <c r="Y326" s="371"/>
      <c r="Z326" s="371"/>
      <c r="AA326" s="371"/>
      <c r="AB326" s="371"/>
      <c r="AC326" s="371"/>
      <c r="AD326" s="371"/>
      <c r="AE326" s="371"/>
      <c r="AF326" s="371"/>
      <c r="AG326" s="371"/>
      <c r="AH326" s="371"/>
      <c r="AI326" s="371"/>
      <c r="AJ326" s="371"/>
      <c r="AK326" s="371"/>
      <c r="AL326" s="371"/>
      <c r="AM326" s="371"/>
      <c r="AN326" s="371"/>
      <c r="AO326" s="371"/>
      <c r="AP326" s="371"/>
      <c r="AQ326" s="371"/>
      <c r="AR326" s="371"/>
      <c r="AS326" s="371"/>
      <c r="AT326" s="371"/>
    </row>
    <row r="327" spans="2:46" ht="15" x14ac:dyDescent="0.25">
      <c r="B327" s="372" t="s">
        <v>669</v>
      </c>
      <c r="C327" s="372" t="str">
        <f>CONCATENATE('Budget-Output-Worksheet'!$G$8)</f>
        <v>FY26</v>
      </c>
      <c r="E327" s="371" t="s">
        <v>667</v>
      </c>
      <c r="F327" s="371"/>
      <c r="G327" s="371" t="s">
        <v>669</v>
      </c>
      <c r="H327" s="371" t="s">
        <v>669</v>
      </c>
      <c r="I327" s="371" t="s">
        <v>667</v>
      </c>
      <c r="J327" s="383">
        <f t="shared" si="55"/>
        <v>0</v>
      </c>
      <c r="K327" s="371">
        <v>0</v>
      </c>
      <c r="L327" s="371">
        <f t="shared" si="56"/>
        <v>0</v>
      </c>
      <c r="M327" s="371">
        <f t="shared" si="57"/>
        <v>0</v>
      </c>
      <c r="N327" s="371">
        <f t="shared" si="58"/>
        <v>0</v>
      </c>
      <c r="O327" s="371">
        <f t="shared" si="59"/>
        <v>0</v>
      </c>
      <c r="P327" s="371">
        <f t="shared" si="60"/>
        <v>0</v>
      </c>
      <c r="Q327" s="371">
        <f t="shared" si="61"/>
        <v>0</v>
      </c>
      <c r="R327" s="371">
        <f t="shared" si="62"/>
        <v>0</v>
      </c>
      <c r="S327" s="371"/>
      <c r="T327" s="371"/>
      <c r="U327" s="371"/>
      <c r="V327" s="371"/>
      <c r="W327" s="371"/>
      <c r="X327" s="371"/>
      <c r="Y327" s="371"/>
      <c r="Z327" s="371"/>
      <c r="AA327" s="371"/>
      <c r="AB327" s="371"/>
      <c r="AC327" s="371"/>
      <c r="AD327" s="371"/>
      <c r="AE327" s="371"/>
      <c r="AF327" s="371"/>
      <c r="AG327" s="371"/>
      <c r="AH327" s="371"/>
      <c r="AI327" s="371"/>
      <c r="AJ327" s="371"/>
      <c r="AK327" s="371"/>
      <c r="AL327" s="371"/>
      <c r="AM327" s="371"/>
      <c r="AN327" s="371"/>
      <c r="AO327" s="371"/>
      <c r="AP327" s="371"/>
      <c r="AQ327" s="371"/>
      <c r="AR327" s="371"/>
      <c r="AS327" s="371"/>
      <c r="AT327" s="371"/>
    </row>
    <row r="328" spans="2:46" ht="15" x14ac:dyDescent="0.25">
      <c r="B328" s="372" t="s">
        <v>669</v>
      </c>
      <c r="C328" s="372" t="str">
        <f>CONCATENATE('Budget-Output-Worksheet'!$G$8)</f>
        <v>FY26</v>
      </c>
      <c r="E328" s="371" t="s">
        <v>667</v>
      </c>
      <c r="F328" s="371"/>
      <c r="G328" s="371" t="s">
        <v>669</v>
      </c>
      <c r="H328" s="371" t="s">
        <v>669</v>
      </c>
      <c r="I328" s="371" t="s">
        <v>667</v>
      </c>
      <c r="J328" s="383">
        <f t="shared" si="55"/>
        <v>0</v>
      </c>
      <c r="K328" s="371">
        <v>0</v>
      </c>
      <c r="L328" s="371">
        <f t="shared" si="56"/>
        <v>0</v>
      </c>
      <c r="M328" s="371">
        <f t="shared" si="57"/>
        <v>0</v>
      </c>
      <c r="N328" s="371">
        <f t="shared" si="58"/>
        <v>0</v>
      </c>
      <c r="O328" s="371">
        <f t="shared" si="59"/>
        <v>0</v>
      </c>
      <c r="P328" s="371">
        <f t="shared" si="60"/>
        <v>0</v>
      </c>
      <c r="Q328" s="371">
        <f t="shared" si="61"/>
        <v>0</v>
      </c>
      <c r="R328" s="371">
        <f t="shared" si="62"/>
        <v>0</v>
      </c>
      <c r="S328" s="371"/>
      <c r="T328" s="371"/>
      <c r="U328" s="371"/>
      <c r="V328" s="371"/>
      <c r="W328" s="371"/>
      <c r="X328" s="371"/>
      <c r="Y328" s="371"/>
      <c r="Z328" s="371"/>
      <c r="AA328" s="371"/>
      <c r="AB328" s="371"/>
      <c r="AC328" s="371"/>
      <c r="AD328" s="371"/>
      <c r="AE328" s="371"/>
      <c r="AF328" s="371"/>
      <c r="AG328" s="371"/>
      <c r="AH328" s="371"/>
      <c r="AI328" s="371"/>
      <c r="AJ328" s="371"/>
      <c r="AK328" s="371"/>
      <c r="AL328" s="371"/>
      <c r="AM328" s="371"/>
      <c r="AN328" s="371"/>
      <c r="AO328" s="371"/>
      <c r="AP328" s="371"/>
      <c r="AQ328" s="371"/>
      <c r="AR328" s="371"/>
      <c r="AS328" s="371"/>
      <c r="AT328" s="371"/>
    </row>
    <row r="329" spans="2:46" ht="15" x14ac:dyDescent="0.25">
      <c r="B329" s="372" t="s">
        <v>669</v>
      </c>
      <c r="C329" s="372" t="str">
        <f>CONCATENATE('Budget-Output-Worksheet'!$G$8)</f>
        <v>FY26</v>
      </c>
      <c r="E329" s="371" t="s">
        <v>667</v>
      </c>
      <c r="F329" s="371"/>
      <c r="G329" s="371" t="s">
        <v>669</v>
      </c>
      <c r="H329" s="371" t="s">
        <v>669</v>
      </c>
      <c r="I329" s="371" t="s">
        <v>667</v>
      </c>
      <c r="J329" s="383">
        <f t="shared" si="55"/>
        <v>0</v>
      </c>
      <c r="K329" s="371">
        <v>0</v>
      </c>
      <c r="L329" s="371">
        <f t="shared" si="56"/>
        <v>0</v>
      </c>
      <c r="M329" s="371">
        <f t="shared" si="57"/>
        <v>0</v>
      </c>
      <c r="N329" s="371">
        <f t="shared" si="58"/>
        <v>0</v>
      </c>
      <c r="O329" s="371">
        <f t="shared" si="59"/>
        <v>0</v>
      </c>
      <c r="P329" s="371">
        <f t="shared" si="60"/>
        <v>0</v>
      </c>
      <c r="Q329" s="371">
        <f t="shared" si="61"/>
        <v>0</v>
      </c>
      <c r="R329" s="371">
        <f t="shared" si="62"/>
        <v>0</v>
      </c>
      <c r="S329" s="371"/>
      <c r="T329" s="371"/>
      <c r="U329" s="371"/>
      <c r="V329" s="371"/>
      <c r="W329" s="371"/>
      <c r="X329" s="371"/>
      <c r="Y329" s="371"/>
      <c r="Z329" s="371"/>
      <c r="AA329" s="371"/>
      <c r="AB329" s="371"/>
      <c r="AC329" s="371"/>
      <c r="AD329" s="371"/>
      <c r="AE329" s="371"/>
      <c r="AF329" s="371"/>
      <c r="AG329" s="371"/>
      <c r="AH329" s="371"/>
      <c r="AI329" s="371"/>
      <c r="AJ329" s="371"/>
      <c r="AK329" s="371"/>
      <c r="AL329" s="371"/>
      <c r="AM329" s="371"/>
      <c r="AN329" s="371"/>
      <c r="AO329" s="371"/>
      <c r="AP329" s="371"/>
      <c r="AQ329" s="371"/>
      <c r="AR329" s="371"/>
      <c r="AS329" s="371"/>
      <c r="AT329" s="371"/>
    </row>
    <row r="330" spans="2:46" ht="15" x14ac:dyDescent="0.25">
      <c r="B330" s="372" t="s">
        <v>669</v>
      </c>
      <c r="C330" s="372" t="str">
        <f>CONCATENATE('Budget-Output-Worksheet'!$G$8)</f>
        <v>FY26</v>
      </c>
      <c r="E330" s="371" t="s">
        <v>667</v>
      </c>
      <c r="F330" s="371"/>
      <c r="G330" s="371" t="s">
        <v>669</v>
      </c>
      <c r="H330" s="371" t="s">
        <v>669</v>
      </c>
      <c r="I330" s="371" t="s">
        <v>667</v>
      </c>
      <c r="J330" s="383">
        <f t="shared" si="55"/>
        <v>0</v>
      </c>
      <c r="K330" s="371">
        <v>0</v>
      </c>
      <c r="L330" s="371">
        <f t="shared" si="56"/>
        <v>0</v>
      </c>
      <c r="M330" s="371">
        <f t="shared" si="57"/>
        <v>0</v>
      </c>
      <c r="N330" s="371">
        <f t="shared" si="58"/>
        <v>0</v>
      </c>
      <c r="O330" s="371">
        <f t="shared" si="59"/>
        <v>0</v>
      </c>
      <c r="P330" s="371">
        <f t="shared" si="60"/>
        <v>0</v>
      </c>
      <c r="Q330" s="371">
        <f t="shared" si="61"/>
        <v>0</v>
      </c>
      <c r="R330" s="371">
        <f t="shared" si="62"/>
        <v>0</v>
      </c>
      <c r="S330" s="371"/>
      <c r="T330" s="371"/>
      <c r="U330" s="371"/>
      <c r="V330" s="371"/>
      <c r="W330" s="371"/>
      <c r="X330" s="371"/>
      <c r="Y330" s="371"/>
      <c r="Z330" s="371"/>
      <c r="AA330" s="371"/>
      <c r="AB330" s="371"/>
      <c r="AC330" s="371"/>
      <c r="AD330" s="371"/>
      <c r="AE330" s="371"/>
      <c r="AF330" s="371"/>
      <c r="AG330" s="371"/>
      <c r="AH330" s="371"/>
      <c r="AI330" s="371"/>
      <c r="AJ330" s="371"/>
      <c r="AK330" s="371"/>
      <c r="AL330" s="371"/>
      <c r="AM330" s="371"/>
      <c r="AN330" s="371"/>
      <c r="AO330" s="371"/>
      <c r="AP330" s="371"/>
      <c r="AQ330" s="371"/>
      <c r="AR330" s="371"/>
      <c r="AS330" s="371"/>
      <c r="AT330" s="371"/>
    </row>
    <row r="331" spans="2:46" ht="15" x14ac:dyDescent="0.25">
      <c r="B331" s="372" t="s">
        <v>669</v>
      </c>
      <c r="C331" s="372" t="str">
        <f>CONCATENATE('Budget-Output-Worksheet'!$G$8)</f>
        <v>FY26</v>
      </c>
      <c r="E331" s="371" t="s">
        <v>667</v>
      </c>
      <c r="F331" s="371"/>
      <c r="G331" s="371" t="s">
        <v>669</v>
      </c>
      <c r="H331" s="371" t="s">
        <v>669</v>
      </c>
      <c r="I331" s="371" t="s">
        <v>667</v>
      </c>
      <c r="J331" s="383">
        <f t="shared" si="55"/>
        <v>0</v>
      </c>
      <c r="K331" s="371">
        <v>0</v>
      </c>
      <c r="L331" s="371">
        <f t="shared" si="56"/>
        <v>0</v>
      </c>
      <c r="M331" s="371">
        <f t="shared" si="57"/>
        <v>0</v>
      </c>
      <c r="N331" s="371">
        <f t="shared" si="58"/>
        <v>0</v>
      </c>
      <c r="O331" s="371">
        <f t="shared" si="59"/>
        <v>0</v>
      </c>
      <c r="P331" s="371">
        <f t="shared" si="60"/>
        <v>0</v>
      </c>
      <c r="Q331" s="371">
        <f t="shared" si="61"/>
        <v>0</v>
      </c>
      <c r="R331" s="371">
        <f t="shared" si="62"/>
        <v>0</v>
      </c>
      <c r="S331" s="371"/>
      <c r="T331" s="371"/>
      <c r="U331" s="371"/>
      <c r="V331" s="371"/>
      <c r="W331" s="371"/>
      <c r="X331" s="371"/>
      <c r="Y331" s="371"/>
      <c r="Z331" s="371"/>
      <c r="AA331" s="371"/>
      <c r="AB331" s="371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</row>
    <row r="332" spans="2:46" ht="15" x14ac:dyDescent="0.25">
      <c r="B332" s="372" t="s">
        <v>669</v>
      </c>
      <c r="C332" s="372" t="str">
        <f>CONCATENATE('Budget-Output-Worksheet'!$G$8)</f>
        <v>FY26</v>
      </c>
      <c r="E332" s="371" t="s">
        <v>667</v>
      </c>
      <c r="F332" s="371"/>
      <c r="G332" s="371" t="s">
        <v>669</v>
      </c>
      <c r="H332" s="371" t="s">
        <v>669</v>
      </c>
      <c r="I332" s="371" t="s">
        <v>667</v>
      </c>
      <c r="J332" s="383">
        <f t="shared" si="55"/>
        <v>0</v>
      </c>
      <c r="K332" s="371">
        <v>0</v>
      </c>
      <c r="L332" s="371">
        <f t="shared" si="56"/>
        <v>0</v>
      </c>
      <c r="M332" s="371">
        <f t="shared" si="57"/>
        <v>0</v>
      </c>
      <c r="N332" s="371">
        <f t="shared" si="58"/>
        <v>0</v>
      </c>
      <c r="O332" s="371">
        <f t="shared" si="59"/>
        <v>0</v>
      </c>
      <c r="P332" s="371">
        <f t="shared" si="60"/>
        <v>0</v>
      </c>
      <c r="Q332" s="371">
        <f t="shared" si="61"/>
        <v>0</v>
      </c>
      <c r="R332" s="371">
        <f t="shared" si="62"/>
        <v>0</v>
      </c>
      <c r="S332" s="371"/>
      <c r="T332" s="371"/>
      <c r="U332" s="371"/>
      <c r="V332" s="371"/>
      <c r="W332" s="371"/>
      <c r="X332" s="371"/>
      <c r="Y332" s="371"/>
      <c r="Z332" s="371"/>
      <c r="AA332" s="371"/>
      <c r="AB332" s="371"/>
      <c r="AC332" s="371"/>
      <c r="AD332" s="371"/>
      <c r="AE332" s="371"/>
      <c r="AF332" s="371"/>
      <c r="AG332" s="371"/>
      <c r="AH332" s="371"/>
      <c r="AI332" s="371"/>
      <c r="AJ332" s="371"/>
      <c r="AK332" s="371"/>
      <c r="AL332" s="371"/>
      <c r="AM332" s="371"/>
      <c r="AN332" s="371"/>
      <c r="AO332" s="371"/>
      <c r="AP332" s="371"/>
      <c r="AQ332" s="371"/>
      <c r="AR332" s="371"/>
      <c r="AS332" s="371"/>
      <c r="AT332" s="371"/>
    </row>
    <row r="333" spans="2:46" ht="15" x14ac:dyDescent="0.25">
      <c r="B333" s="372" t="s">
        <v>669</v>
      </c>
      <c r="C333" s="372" t="str">
        <f>CONCATENATE('Budget-Output-Worksheet'!$G$8)</f>
        <v>FY26</v>
      </c>
      <c r="E333" s="371" t="s">
        <v>667</v>
      </c>
      <c r="F333" s="371"/>
      <c r="G333" s="371" t="s">
        <v>669</v>
      </c>
      <c r="H333" s="371" t="s">
        <v>669</v>
      </c>
      <c r="I333" s="371" t="s">
        <v>667</v>
      </c>
      <c r="J333" s="383">
        <f t="shared" si="55"/>
        <v>0</v>
      </c>
      <c r="K333" s="371">
        <v>0</v>
      </c>
      <c r="L333" s="371">
        <f t="shared" si="56"/>
        <v>0</v>
      </c>
      <c r="M333" s="371">
        <f t="shared" si="57"/>
        <v>0</v>
      </c>
      <c r="N333" s="371">
        <f t="shared" si="58"/>
        <v>0</v>
      </c>
      <c r="O333" s="371">
        <f t="shared" si="59"/>
        <v>0</v>
      </c>
      <c r="P333" s="371">
        <f t="shared" si="60"/>
        <v>0</v>
      </c>
      <c r="Q333" s="371">
        <f t="shared" si="61"/>
        <v>0</v>
      </c>
      <c r="R333" s="371">
        <f t="shared" si="62"/>
        <v>0</v>
      </c>
      <c r="S333" s="371"/>
      <c r="T333" s="371"/>
      <c r="U333" s="371"/>
      <c r="V333" s="371"/>
      <c r="W333" s="371"/>
      <c r="X333" s="371"/>
      <c r="Y333" s="371"/>
      <c r="Z333" s="371"/>
      <c r="AA333" s="371"/>
      <c r="AB333" s="371"/>
      <c r="AC333" s="371"/>
      <c r="AD333" s="371"/>
      <c r="AE333" s="371"/>
      <c r="AF333" s="371"/>
      <c r="AG333" s="371"/>
      <c r="AH333" s="371"/>
      <c r="AI333" s="371"/>
      <c r="AJ333" s="371"/>
      <c r="AK333" s="371"/>
      <c r="AL333" s="371"/>
      <c r="AM333" s="371"/>
      <c r="AN333" s="371"/>
      <c r="AO333" s="371"/>
      <c r="AP333" s="371"/>
      <c r="AQ333" s="371"/>
      <c r="AR333" s="371"/>
      <c r="AS333" s="371"/>
      <c r="AT333" s="371"/>
    </row>
    <row r="334" spans="2:46" ht="15" x14ac:dyDescent="0.25">
      <c r="B334" s="372" t="s">
        <v>669</v>
      </c>
      <c r="C334" s="372" t="str">
        <f>CONCATENATE('Budget-Output-Worksheet'!$G$8)</f>
        <v>FY26</v>
      </c>
      <c r="E334" s="371" t="s">
        <v>667</v>
      </c>
      <c r="F334" s="371"/>
      <c r="G334" s="371" t="s">
        <v>669</v>
      </c>
      <c r="H334" s="371" t="s">
        <v>669</v>
      </c>
      <c r="I334" s="371" t="s">
        <v>667</v>
      </c>
      <c r="J334" s="383">
        <f t="shared" si="55"/>
        <v>0</v>
      </c>
      <c r="K334" s="371">
        <v>0</v>
      </c>
      <c r="L334" s="371">
        <f t="shared" si="56"/>
        <v>0</v>
      </c>
      <c r="M334" s="371">
        <f t="shared" si="57"/>
        <v>0</v>
      </c>
      <c r="N334" s="371">
        <f t="shared" si="58"/>
        <v>0</v>
      </c>
      <c r="O334" s="371">
        <f t="shared" si="59"/>
        <v>0</v>
      </c>
      <c r="P334" s="371">
        <f t="shared" si="60"/>
        <v>0</v>
      </c>
      <c r="Q334" s="371">
        <f t="shared" si="61"/>
        <v>0</v>
      </c>
      <c r="R334" s="371">
        <f t="shared" si="62"/>
        <v>0</v>
      </c>
      <c r="S334" s="371"/>
      <c r="T334" s="371"/>
      <c r="U334" s="371"/>
      <c r="V334" s="371"/>
      <c r="W334" s="371"/>
      <c r="X334" s="371"/>
      <c r="Y334" s="371"/>
      <c r="Z334" s="371"/>
      <c r="AA334" s="371"/>
      <c r="AB334" s="371"/>
      <c r="AC334" s="371"/>
      <c r="AD334" s="371"/>
      <c r="AE334" s="371"/>
      <c r="AF334" s="371"/>
      <c r="AG334" s="371"/>
      <c r="AH334" s="371"/>
      <c r="AI334" s="371"/>
      <c r="AJ334" s="371"/>
      <c r="AK334" s="371"/>
      <c r="AL334" s="371"/>
      <c r="AM334" s="371"/>
      <c r="AN334" s="371"/>
      <c r="AO334" s="371"/>
      <c r="AP334" s="371"/>
      <c r="AQ334" s="371"/>
      <c r="AR334" s="371"/>
      <c r="AS334" s="371"/>
      <c r="AT334" s="371"/>
    </row>
    <row r="335" spans="2:46" ht="15" x14ac:dyDescent="0.25">
      <c r="B335" s="372" t="s">
        <v>669</v>
      </c>
      <c r="C335" s="372" t="str">
        <f>CONCATENATE('Budget-Output-Worksheet'!$G$8)</f>
        <v>FY26</v>
      </c>
      <c r="E335" s="371" t="s">
        <v>667</v>
      </c>
      <c r="F335" s="371"/>
      <c r="G335" s="371" t="s">
        <v>669</v>
      </c>
      <c r="H335" s="371" t="s">
        <v>669</v>
      </c>
      <c r="I335" s="371" t="s">
        <v>667</v>
      </c>
      <c r="J335" s="383">
        <f t="shared" si="55"/>
        <v>0</v>
      </c>
      <c r="K335" s="371">
        <v>0</v>
      </c>
      <c r="L335" s="371">
        <f t="shared" si="56"/>
        <v>0</v>
      </c>
      <c r="M335" s="371">
        <f t="shared" si="57"/>
        <v>0</v>
      </c>
      <c r="N335" s="371">
        <f t="shared" si="58"/>
        <v>0</v>
      </c>
      <c r="O335" s="371">
        <f t="shared" si="59"/>
        <v>0</v>
      </c>
      <c r="P335" s="371">
        <f t="shared" si="60"/>
        <v>0</v>
      </c>
      <c r="Q335" s="371">
        <f t="shared" si="61"/>
        <v>0</v>
      </c>
      <c r="R335" s="371">
        <f t="shared" si="62"/>
        <v>0</v>
      </c>
      <c r="S335" s="371"/>
      <c r="T335" s="371"/>
      <c r="U335" s="371"/>
      <c r="V335" s="371"/>
      <c r="W335" s="371"/>
      <c r="X335" s="371"/>
      <c r="Y335" s="371"/>
      <c r="Z335" s="371"/>
      <c r="AA335" s="371"/>
      <c r="AB335" s="371"/>
      <c r="AC335" s="371"/>
      <c r="AD335" s="371"/>
      <c r="AE335" s="371"/>
      <c r="AF335" s="371"/>
      <c r="AG335" s="371"/>
      <c r="AH335" s="371"/>
      <c r="AI335" s="371"/>
      <c r="AJ335" s="371"/>
      <c r="AK335" s="371"/>
      <c r="AL335" s="371"/>
      <c r="AM335" s="371"/>
      <c r="AN335" s="371"/>
      <c r="AO335" s="371"/>
      <c r="AP335" s="371"/>
      <c r="AQ335" s="371"/>
      <c r="AR335" s="371"/>
      <c r="AS335" s="371"/>
      <c r="AT335" s="371"/>
    </row>
    <row r="336" spans="2:46" ht="15" x14ac:dyDescent="0.25">
      <c r="B336" s="372" t="s">
        <v>669</v>
      </c>
      <c r="C336" s="372" t="str">
        <f>CONCATENATE('Budget-Output-Worksheet'!$G$8)</f>
        <v>FY26</v>
      </c>
      <c r="E336" s="371" t="s">
        <v>667</v>
      </c>
      <c r="F336" s="371"/>
      <c r="G336" s="371" t="s">
        <v>669</v>
      </c>
      <c r="H336" s="371" t="s">
        <v>669</v>
      </c>
      <c r="I336" s="371" t="s">
        <v>667</v>
      </c>
      <c r="J336" s="383">
        <f t="shared" si="55"/>
        <v>0</v>
      </c>
      <c r="K336" s="371">
        <v>0</v>
      </c>
      <c r="L336" s="371">
        <f t="shared" si="56"/>
        <v>0</v>
      </c>
      <c r="M336" s="371">
        <f t="shared" si="57"/>
        <v>0</v>
      </c>
      <c r="N336" s="371">
        <f t="shared" si="58"/>
        <v>0</v>
      </c>
      <c r="O336" s="371">
        <f t="shared" si="59"/>
        <v>0</v>
      </c>
      <c r="P336" s="371">
        <f t="shared" si="60"/>
        <v>0</v>
      </c>
      <c r="Q336" s="371">
        <f t="shared" si="61"/>
        <v>0</v>
      </c>
      <c r="R336" s="371">
        <f t="shared" si="62"/>
        <v>0</v>
      </c>
      <c r="S336" s="371"/>
      <c r="T336" s="371"/>
      <c r="U336" s="371"/>
      <c r="V336" s="371"/>
      <c r="W336" s="371"/>
      <c r="X336" s="371"/>
      <c r="Y336" s="371"/>
      <c r="Z336" s="371"/>
      <c r="AA336" s="371"/>
      <c r="AB336" s="371"/>
      <c r="AC336" s="371"/>
      <c r="AD336" s="371"/>
      <c r="AE336" s="371"/>
      <c r="AF336" s="371"/>
      <c r="AG336" s="371"/>
      <c r="AH336" s="371"/>
      <c r="AI336" s="371"/>
      <c r="AJ336" s="371"/>
      <c r="AK336" s="371"/>
      <c r="AL336" s="371"/>
      <c r="AM336" s="371"/>
      <c r="AN336" s="371"/>
      <c r="AO336" s="371"/>
      <c r="AP336" s="371"/>
      <c r="AQ336" s="371"/>
      <c r="AR336" s="371"/>
      <c r="AS336" s="371"/>
      <c r="AT336" s="371"/>
    </row>
    <row r="337" spans="2:46" ht="15" x14ac:dyDescent="0.25">
      <c r="B337" s="372" t="s">
        <v>669</v>
      </c>
      <c r="C337" s="372" t="str">
        <f>CONCATENATE('Budget-Output-Worksheet'!$G$8)</f>
        <v>FY26</v>
      </c>
      <c r="E337" s="371" t="s">
        <v>667</v>
      </c>
      <c r="F337" s="371"/>
      <c r="G337" s="371" t="s">
        <v>669</v>
      </c>
      <c r="H337" s="371" t="s">
        <v>669</v>
      </c>
      <c r="I337" s="371" t="s">
        <v>667</v>
      </c>
      <c r="J337" s="383">
        <f t="shared" si="55"/>
        <v>0</v>
      </c>
      <c r="K337" s="371">
        <v>0</v>
      </c>
      <c r="L337" s="371">
        <f t="shared" si="56"/>
        <v>0</v>
      </c>
      <c r="M337" s="371">
        <f t="shared" si="57"/>
        <v>0</v>
      </c>
      <c r="N337" s="371">
        <f t="shared" si="58"/>
        <v>0</v>
      </c>
      <c r="O337" s="371">
        <f t="shared" si="59"/>
        <v>0</v>
      </c>
      <c r="P337" s="371">
        <f t="shared" si="60"/>
        <v>0</v>
      </c>
      <c r="Q337" s="371">
        <f t="shared" si="61"/>
        <v>0</v>
      </c>
      <c r="R337" s="371">
        <f t="shared" si="62"/>
        <v>0</v>
      </c>
      <c r="S337" s="371"/>
      <c r="T337" s="371"/>
      <c r="U337" s="371"/>
      <c r="V337" s="371"/>
      <c r="W337" s="371"/>
      <c r="X337" s="371"/>
      <c r="Y337" s="371"/>
      <c r="Z337" s="371"/>
      <c r="AA337" s="371"/>
      <c r="AB337" s="371"/>
      <c r="AC337" s="371"/>
      <c r="AD337" s="371"/>
      <c r="AE337" s="371"/>
      <c r="AF337" s="371"/>
      <c r="AG337" s="371"/>
      <c r="AH337" s="371"/>
      <c r="AI337" s="371"/>
      <c r="AJ337" s="371"/>
      <c r="AK337" s="371"/>
      <c r="AL337" s="371"/>
      <c r="AM337" s="371"/>
      <c r="AN337" s="371"/>
      <c r="AO337" s="371"/>
      <c r="AP337" s="371"/>
      <c r="AQ337" s="371"/>
      <c r="AR337" s="371"/>
      <c r="AS337" s="371"/>
      <c r="AT337" s="371"/>
    </row>
    <row r="338" spans="2:46" ht="15" x14ac:dyDescent="0.25">
      <c r="B338" s="372" t="s">
        <v>669</v>
      </c>
      <c r="C338" s="372" t="str">
        <f>CONCATENATE('Budget-Output-Worksheet'!$G$8)</f>
        <v>FY26</v>
      </c>
      <c r="E338" s="371" t="s">
        <v>667</v>
      </c>
      <c r="F338" s="371"/>
      <c r="G338" s="371" t="s">
        <v>669</v>
      </c>
      <c r="H338" s="371" t="s">
        <v>669</v>
      </c>
      <c r="I338" s="371" t="s">
        <v>667</v>
      </c>
      <c r="J338" s="383">
        <f t="shared" si="55"/>
        <v>0</v>
      </c>
      <c r="K338" s="371">
        <v>0</v>
      </c>
      <c r="L338" s="371">
        <f t="shared" si="56"/>
        <v>0</v>
      </c>
      <c r="M338" s="371">
        <f t="shared" si="57"/>
        <v>0</v>
      </c>
      <c r="N338" s="371">
        <f t="shared" si="58"/>
        <v>0</v>
      </c>
      <c r="O338" s="371">
        <f t="shared" si="59"/>
        <v>0</v>
      </c>
      <c r="P338" s="371">
        <f t="shared" si="60"/>
        <v>0</v>
      </c>
      <c r="Q338" s="371">
        <f t="shared" si="61"/>
        <v>0</v>
      </c>
      <c r="R338" s="371">
        <f t="shared" si="62"/>
        <v>0</v>
      </c>
      <c r="S338" s="371"/>
      <c r="T338" s="371"/>
      <c r="U338" s="371"/>
      <c r="V338" s="371"/>
      <c r="W338" s="371"/>
      <c r="X338" s="371"/>
      <c r="Y338" s="371"/>
      <c r="Z338" s="371"/>
      <c r="AA338" s="371"/>
      <c r="AB338" s="371"/>
      <c r="AC338" s="371"/>
      <c r="AD338" s="371"/>
      <c r="AE338" s="371"/>
      <c r="AF338" s="371"/>
      <c r="AG338" s="371"/>
      <c r="AH338" s="371"/>
      <c r="AI338" s="371"/>
      <c r="AJ338" s="371"/>
      <c r="AK338" s="371"/>
      <c r="AL338" s="371"/>
      <c r="AM338" s="371"/>
      <c r="AN338" s="371"/>
      <c r="AO338" s="371"/>
      <c r="AP338" s="371"/>
      <c r="AQ338" s="371"/>
      <c r="AR338" s="371"/>
      <c r="AS338" s="371"/>
      <c r="AT338" s="371"/>
    </row>
    <row r="339" spans="2:46" ht="15" x14ac:dyDescent="0.25">
      <c r="B339" s="372" t="s">
        <v>669</v>
      </c>
      <c r="C339" s="372" t="str">
        <f>CONCATENATE('Budget-Output-Worksheet'!$G$8)</f>
        <v>FY26</v>
      </c>
      <c r="E339" s="371" t="s">
        <v>667</v>
      </c>
      <c r="F339" s="371"/>
      <c r="G339" s="371" t="s">
        <v>669</v>
      </c>
      <c r="H339" s="371" t="s">
        <v>669</v>
      </c>
      <c r="I339" s="371" t="s">
        <v>667</v>
      </c>
      <c r="J339" s="383">
        <f t="shared" si="55"/>
        <v>0</v>
      </c>
      <c r="K339" s="371">
        <v>0</v>
      </c>
      <c r="L339" s="371">
        <f t="shared" si="56"/>
        <v>0</v>
      </c>
      <c r="M339" s="371">
        <f t="shared" si="57"/>
        <v>0</v>
      </c>
      <c r="N339" s="371">
        <f t="shared" si="58"/>
        <v>0</v>
      </c>
      <c r="O339" s="371">
        <f t="shared" si="59"/>
        <v>0</v>
      </c>
      <c r="P339" s="371">
        <f t="shared" si="60"/>
        <v>0</v>
      </c>
      <c r="Q339" s="371">
        <f t="shared" si="61"/>
        <v>0</v>
      </c>
      <c r="R339" s="371">
        <f t="shared" si="62"/>
        <v>0</v>
      </c>
      <c r="S339" s="371"/>
      <c r="T339" s="371"/>
      <c r="U339" s="371"/>
      <c r="V339" s="371"/>
      <c r="W339" s="371"/>
      <c r="X339" s="371"/>
      <c r="Y339" s="371"/>
      <c r="Z339" s="371"/>
      <c r="AA339" s="371"/>
      <c r="AB339" s="371"/>
      <c r="AC339" s="371"/>
      <c r="AD339" s="371"/>
      <c r="AE339" s="371"/>
      <c r="AF339" s="371"/>
      <c r="AG339" s="371"/>
      <c r="AH339" s="371"/>
      <c r="AI339" s="371"/>
      <c r="AJ339" s="371"/>
      <c r="AK339" s="371"/>
      <c r="AL339" s="371"/>
      <c r="AM339" s="371"/>
      <c r="AN339" s="371"/>
      <c r="AO339" s="371"/>
      <c r="AP339" s="371"/>
      <c r="AQ339" s="371"/>
      <c r="AR339" s="371"/>
      <c r="AS339" s="371"/>
      <c r="AT339" s="371"/>
    </row>
    <row r="340" spans="2:46" ht="15" x14ac:dyDescent="0.25">
      <c r="B340" s="372" t="s">
        <v>669</v>
      </c>
      <c r="C340" s="372" t="str">
        <f>CONCATENATE('Budget-Output-Worksheet'!$G$8)</f>
        <v>FY26</v>
      </c>
      <c r="E340" s="371" t="s">
        <v>667</v>
      </c>
      <c r="F340" s="371"/>
      <c r="G340" s="371" t="s">
        <v>669</v>
      </c>
      <c r="H340" s="371" t="s">
        <v>669</v>
      </c>
      <c r="I340" s="371" t="s">
        <v>667</v>
      </c>
      <c r="J340" s="383">
        <f t="shared" si="55"/>
        <v>0</v>
      </c>
      <c r="K340" s="371">
        <v>0</v>
      </c>
      <c r="L340" s="371">
        <f t="shared" si="56"/>
        <v>0</v>
      </c>
      <c r="M340" s="371">
        <f t="shared" si="57"/>
        <v>0</v>
      </c>
      <c r="N340" s="371">
        <f t="shared" si="58"/>
        <v>0</v>
      </c>
      <c r="O340" s="371">
        <f t="shared" si="59"/>
        <v>0</v>
      </c>
      <c r="P340" s="371">
        <f t="shared" si="60"/>
        <v>0</v>
      </c>
      <c r="Q340" s="371">
        <f t="shared" si="61"/>
        <v>0</v>
      </c>
      <c r="R340" s="371">
        <f t="shared" si="62"/>
        <v>0</v>
      </c>
      <c r="S340" s="371"/>
      <c r="T340" s="371"/>
      <c r="U340" s="371"/>
      <c r="V340" s="371"/>
      <c r="W340" s="371"/>
      <c r="X340" s="371"/>
      <c r="Y340" s="371"/>
      <c r="Z340" s="371"/>
      <c r="AA340" s="371"/>
      <c r="AB340" s="371"/>
      <c r="AC340" s="371"/>
      <c r="AD340" s="371"/>
      <c r="AE340" s="371"/>
      <c r="AF340" s="371"/>
      <c r="AG340" s="371"/>
      <c r="AH340" s="371"/>
      <c r="AI340" s="371"/>
      <c r="AJ340" s="371"/>
      <c r="AK340" s="371"/>
      <c r="AL340" s="371"/>
      <c r="AM340" s="371"/>
      <c r="AN340" s="371"/>
      <c r="AO340" s="371"/>
      <c r="AP340" s="371"/>
      <c r="AQ340" s="371"/>
      <c r="AR340" s="371"/>
      <c r="AS340" s="371"/>
      <c r="AT340" s="371"/>
    </row>
    <row r="341" spans="2:46" ht="15" x14ac:dyDescent="0.25">
      <c r="B341" s="372" t="s">
        <v>669</v>
      </c>
      <c r="C341" s="372" t="str">
        <f>CONCATENATE('Budget-Output-Worksheet'!$G$8)</f>
        <v>FY26</v>
      </c>
      <c r="E341" s="371" t="s">
        <v>667</v>
      </c>
      <c r="F341" s="371"/>
      <c r="G341" s="371" t="s">
        <v>669</v>
      </c>
      <c r="H341" s="371" t="s">
        <v>669</v>
      </c>
      <c r="I341" s="371" t="s">
        <v>667</v>
      </c>
      <c r="J341" s="383">
        <f t="shared" si="55"/>
        <v>0</v>
      </c>
      <c r="K341" s="371">
        <v>0</v>
      </c>
      <c r="L341" s="371">
        <f t="shared" si="56"/>
        <v>0</v>
      </c>
      <c r="M341" s="371">
        <f t="shared" si="57"/>
        <v>0</v>
      </c>
      <c r="N341" s="371">
        <f t="shared" si="58"/>
        <v>0</v>
      </c>
      <c r="O341" s="371">
        <f t="shared" si="59"/>
        <v>0</v>
      </c>
      <c r="P341" s="371">
        <f t="shared" si="60"/>
        <v>0</v>
      </c>
      <c r="Q341" s="371">
        <f t="shared" si="61"/>
        <v>0</v>
      </c>
      <c r="R341" s="371">
        <f t="shared" si="62"/>
        <v>0</v>
      </c>
      <c r="S341" s="371"/>
      <c r="T341" s="371"/>
      <c r="U341" s="371"/>
      <c r="V341" s="371"/>
      <c r="W341" s="371"/>
      <c r="X341" s="371"/>
      <c r="Y341" s="371"/>
      <c r="Z341" s="371"/>
      <c r="AA341" s="371"/>
      <c r="AB341" s="371"/>
      <c r="AC341" s="371"/>
      <c r="AD341" s="371"/>
      <c r="AE341" s="371"/>
      <c r="AF341" s="371"/>
      <c r="AG341" s="371"/>
      <c r="AH341" s="371"/>
      <c r="AI341" s="371"/>
      <c r="AJ341" s="371"/>
      <c r="AK341" s="371"/>
      <c r="AL341" s="371"/>
      <c r="AM341" s="371"/>
      <c r="AN341" s="371"/>
      <c r="AO341" s="371"/>
      <c r="AP341" s="371"/>
      <c r="AQ341" s="371"/>
      <c r="AR341" s="371"/>
      <c r="AS341" s="371"/>
      <c r="AT341" s="371"/>
    </row>
    <row r="342" spans="2:46" ht="15" x14ac:dyDescent="0.25">
      <c r="B342" s="372" t="s">
        <v>669</v>
      </c>
      <c r="C342" s="372" t="str">
        <f>CONCATENATE('Budget-Output-Worksheet'!$G$8)</f>
        <v>FY26</v>
      </c>
      <c r="E342" s="371" t="s">
        <v>667</v>
      </c>
      <c r="F342" s="371"/>
      <c r="G342" s="371" t="s">
        <v>669</v>
      </c>
      <c r="H342" s="371" t="s">
        <v>669</v>
      </c>
      <c r="I342" s="371" t="s">
        <v>667</v>
      </c>
      <c r="J342" s="383">
        <f t="shared" si="55"/>
        <v>0</v>
      </c>
      <c r="K342" s="371">
        <v>0</v>
      </c>
      <c r="L342" s="371">
        <f t="shared" si="56"/>
        <v>0</v>
      </c>
      <c r="M342" s="371">
        <f t="shared" si="57"/>
        <v>0</v>
      </c>
      <c r="N342" s="371">
        <f t="shared" si="58"/>
        <v>0</v>
      </c>
      <c r="O342" s="371">
        <f t="shared" si="59"/>
        <v>0</v>
      </c>
      <c r="P342" s="371">
        <f t="shared" si="60"/>
        <v>0</v>
      </c>
      <c r="Q342" s="371">
        <f t="shared" si="61"/>
        <v>0</v>
      </c>
      <c r="R342" s="371">
        <f t="shared" si="62"/>
        <v>0</v>
      </c>
      <c r="S342" s="371"/>
      <c r="T342" s="371"/>
      <c r="U342" s="371"/>
      <c r="V342" s="371"/>
      <c r="W342" s="371"/>
      <c r="X342" s="371"/>
      <c r="Y342" s="371"/>
      <c r="Z342" s="371"/>
      <c r="AA342" s="371"/>
      <c r="AB342" s="371"/>
      <c r="AC342" s="371"/>
      <c r="AD342" s="371"/>
      <c r="AE342" s="371"/>
      <c r="AF342" s="371"/>
      <c r="AG342" s="371"/>
      <c r="AH342" s="371"/>
      <c r="AI342" s="371"/>
      <c r="AJ342" s="371"/>
      <c r="AK342" s="371"/>
      <c r="AL342" s="371"/>
      <c r="AM342" s="371"/>
      <c r="AN342" s="371"/>
      <c r="AO342" s="371"/>
      <c r="AP342" s="371"/>
      <c r="AQ342" s="371"/>
      <c r="AR342" s="371"/>
      <c r="AS342" s="371"/>
      <c r="AT342" s="371"/>
    </row>
    <row r="343" spans="2:46" ht="15" x14ac:dyDescent="0.25">
      <c r="B343" s="372" t="s">
        <v>669</v>
      </c>
      <c r="C343" s="372" t="str">
        <f>CONCATENATE('Budget-Output-Worksheet'!$G$8)</f>
        <v>FY26</v>
      </c>
      <c r="E343" s="371" t="s">
        <v>667</v>
      </c>
      <c r="F343" s="371"/>
      <c r="G343" s="371" t="s">
        <v>669</v>
      </c>
      <c r="H343" s="371" t="s">
        <v>669</v>
      </c>
      <c r="I343" s="371" t="s">
        <v>667</v>
      </c>
      <c r="J343" s="383">
        <f t="shared" si="55"/>
        <v>0</v>
      </c>
      <c r="K343" s="371">
        <v>0</v>
      </c>
      <c r="L343" s="371">
        <f t="shared" si="56"/>
        <v>0</v>
      </c>
      <c r="M343" s="371">
        <f t="shared" si="57"/>
        <v>0</v>
      </c>
      <c r="N343" s="371">
        <f t="shared" si="58"/>
        <v>0</v>
      </c>
      <c r="O343" s="371">
        <f t="shared" si="59"/>
        <v>0</v>
      </c>
      <c r="P343" s="371">
        <f t="shared" si="60"/>
        <v>0</v>
      </c>
      <c r="Q343" s="371">
        <f t="shared" si="61"/>
        <v>0</v>
      </c>
      <c r="R343" s="371">
        <f t="shared" si="62"/>
        <v>0</v>
      </c>
      <c r="S343" s="371"/>
      <c r="T343" s="371"/>
      <c r="U343" s="371"/>
      <c r="V343" s="371"/>
      <c r="W343" s="371"/>
      <c r="X343" s="371"/>
      <c r="Y343" s="371"/>
      <c r="Z343" s="371"/>
      <c r="AA343" s="371"/>
      <c r="AB343" s="371"/>
      <c r="AC343" s="371"/>
      <c r="AD343" s="371"/>
      <c r="AE343" s="371"/>
      <c r="AF343" s="371"/>
      <c r="AG343" s="371"/>
      <c r="AH343" s="371"/>
      <c r="AI343" s="371"/>
      <c r="AJ343" s="371"/>
      <c r="AK343" s="371"/>
      <c r="AL343" s="371"/>
      <c r="AM343" s="371"/>
      <c r="AN343" s="371"/>
      <c r="AO343" s="371"/>
      <c r="AP343" s="371"/>
      <c r="AQ343" s="371"/>
      <c r="AR343" s="371"/>
      <c r="AS343" s="371"/>
      <c r="AT343" s="371"/>
    </row>
    <row r="344" spans="2:46" ht="15" x14ac:dyDescent="0.25">
      <c r="B344" s="372" t="s">
        <v>669</v>
      </c>
      <c r="C344" s="372" t="str">
        <f>CONCATENATE('Budget-Output-Worksheet'!$G$8)</f>
        <v>FY26</v>
      </c>
      <c r="E344" s="371" t="s">
        <v>667</v>
      </c>
      <c r="F344" s="371"/>
      <c r="G344" s="371" t="s">
        <v>669</v>
      </c>
      <c r="H344" s="371" t="s">
        <v>669</v>
      </c>
      <c r="I344" s="371" t="s">
        <v>667</v>
      </c>
      <c r="J344" s="383">
        <f t="shared" si="55"/>
        <v>0</v>
      </c>
      <c r="K344" s="371">
        <v>0</v>
      </c>
      <c r="L344" s="371">
        <f t="shared" si="56"/>
        <v>0</v>
      </c>
      <c r="M344" s="371">
        <f t="shared" si="57"/>
        <v>0</v>
      </c>
      <c r="N344" s="371">
        <f t="shared" si="58"/>
        <v>0</v>
      </c>
      <c r="O344" s="371">
        <f t="shared" si="59"/>
        <v>0</v>
      </c>
      <c r="P344" s="371">
        <f t="shared" si="60"/>
        <v>0</v>
      </c>
      <c r="Q344" s="371">
        <f t="shared" si="61"/>
        <v>0</v>
      </c>
      <c r="R344" s="371">
        <f t="shared" si="62"/>
        <v>0</v>
      </c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  <c r="AT344" s="371"/>
    </row>
    <row r="345" spans="2:46" ht="15" x14ac:dyDescent="0.25">
      <c r="B345" s="372" t="s">
        <v>669</v>
      </c>
      <c r="C345" s="372" t="str">
        <f>CONCATENATE('Budget-Output-Worksheet'!$G$8)</f>
        <v>FY26</v>
      </c>
      <c r="E345" s="371" t="s">
        <v>667</v>
      </c>
      <c r="F345" s="371"/>
      <c r="G345" s="371" t="s">
        <v>669</v>
      </c>
      <c r="H345" s="371" t="s">
        <v>669</v>
      </c>
      <c r="I345" s="371" t="s">
        <v>667</v>
      </c>
      <c r="J345" s="383">
        <f t="shared" si="55"/>
        <v>0</v>
      </c>
      <c r="K345" s="371">
        <v>0</v>
      </c>
      <c r="L345" s="371">
        <f t="shared" si="56"/>
        <v>0</v>
      </c>
      <c r="M345" s="371">
        <f t="shared" si="57"/>
        <v>0</v>
      </c>
      <c r="N345" s="371">
        <f t="shared" si="58"/>
        <v>0</v>
      </c>
      <c r="O345" s="371">
        <f t="shared" si="59"/>
        <v>0</v>
      </c>
      <c r="P345" s="371">
        <f t="shared" si="60"/>
        <v>0</v>
      </c>
      <c r="Q345" s="371">
        <f t="shared" si="61"/>
        <v>0</v>
      </c>
      <c r="R345" s="371">
        <f t="shared" si="62"/>
        <v>0</v>
      </c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  <c r="AT345" s="371"/>
    </row>
    <row r="346" spans="2:46" ht="15" x14ac:dyDescent="0.25">
      <c r="B346" s="372" t="s">
        <v>669</v>
      </c>
      <c r="C346" s="372" t="str">
        <f>CONCATENATE('Budget-Output-Worksheet'!$G$8)</f>
        <v>FY26</v>
      </c>
      <c r="E346" s="371" t="s">
        <v>667</v>
      </c>
      <c r="F346" s="371"/>
      <c r="G346" s="371" t="s">
        <v>669</v>
      </c>
      <c r="H346" s="371" t="s">
        <v>669</v>
      </c>
      <c r="I346" s="371" t="s">
        <v>667</v>
      </c>
      <c r="J346" s="383">
        <f t="shared" si="55"/>
        <v>0</v>
      </c>
      <c r="K346" s="371">
        <v>0</v>
      </c>
      <c r="L346" s="371">
        <f t="shared" si="56"/>
        <v>0</v>
      </c>
      <c r="M346" s="371">
        <f t="shared" si="57"/>
        <v>0</v>
      </c>
      <c r="N346" s="371">
        <f t="shared" si="58"/>
        <v>0</v>
      </c>
      <c r="O346" s="371">
        <f t="shared" si="59"/>
        <v>0</v>
      </c>
      <c r="P346" s="371">
        <f t="shared" si="60"/>
        <v>0</v>
      </c>
      <c r="Q346" s="371">
        <f t="shared" si="61"/>
        <v>0</v>
      </c>
      <c r="R346" s="371">
        <f t="shared" si="62"/>
        <v>0</v>
      </c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</row>
    <row r="347" spans="2:46" ht="15" x14ac:dyDescent="0.25">
      <c r="B347" s="372" t="s">
        <v>669</v>
      </c>
      <c r="C347" s="372" t="str">
        <f>CONCATENATE('Budget-Output-Worksheet'!$G$8)</f>
        <v>FY26</v>
      </c>
      <c r="E347" s="371" t="s">
        <v>667</v>
      </c>
      <c r="F347" s="371"/>
      <c r="G347" s="371" t="s">
        <v>669</v>
      </c>
      <c r="H347" s="371" t="s">
        <v>669</v>
      </c>
      <c r="I347" s="371" t="s">
        <v>667</v>
      </c>
      <c r="J347" s="383">
        <f t="shared" si="55"/>
        <v>0</v>
      </c>
      <c r="K347" s="371">
        <v>0</v>
      </c>
      <c r="L347" s="371">
        <f t="shared" si="56"/>
        <v>0</v>
      </c>
      <c r="M347" s="371">
        <f t="shared" si="57"/>
        <v>0</v>
      </c>
      <c r="N347" s="371">
        <f t="shared" si="58"/>
        <v>0</v>
      </c>
      <c r="O347" s="371">
        <f t="shared" si="59"/>
        <v>0</v>
      </c>
      <c r="P347" s="371">
        <f t="shared" si="60"/>
        <v>0</v>
      </c>
      <c r="Q347" s="371">
        <f t="shared" si="61"/>
        <v>0</v>
      </c>
      <c r="R347" s="371">
        <f t="shared" si="62"/>
        <v>0</v>
      </c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</row>
    <row r="348" spans="2:46" ht="15" x14ac:dyDescent="0.25">
      <c r="B348" s="372" t="s">
        <v>669</v>
      </c>
      <c r="C348" s="372" t="str">
        <f>CONCATENATE('Budget-Output-Worksheet'!$G$8)</f>
        <v>FY26</v>
      </c>
      <c r="E348" s="371" t="s">
        <v>667</v>
      </c>
      <c r="F348" s="371"/>
      <c r="G348" s="371" t="s">
        <v>669</v>
      </c>
      <c r="H348" s="371" t="s">
        <v>669</v>
      </c>
      <c r="I348" s="371" t="s">
        <v>667</v>
      </c>
      <c r="J348" s="383">
        <f t="shared" si="55"/>
        <v>0</v>
      </c>
      <c r="K348" s="371">
        <v>0</v>
      </c>
      <c r="L348" s="371">
        <f t="shared" si="56"/>
        <v>0</v>
      </c>
      <c r="M348" s="371">
        <f t="shared" si="57"/>
        <v>0</v>
      </c>
      <c r="N348" s="371">
        <f t="shared" si="58"/>
        <v>0</v>
      </c>
      <c r="O348" s="371">
        <f t="shared" si="59"/>
        <v>0</v>
      </c>
      <c r="P348" s="371">
        <f t="shared" si="60"/>
        <v>0</v>
      </c>
      <c r="Q348" s="371">
        <f t="shared" si="61"/>
        <v>0</v>
      </c>
      <c r="R348" s="371">
        <f t="shared" si="62"/>
        <v>0</v>
      </c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</row>
    <row r="349" spans="2:46" ht="15" x14ac:dyDescent="0.25">
      <c r="B349" s="372" t="s">
        <v>669</v>
      </c>
      <c r="C349" s="372" t="str">
        <f>CONCATENATE('Budget-Output-Worksheet'!$G$8)</f>
        <v>FY26</v>
      </c>
      <c r="E349" s="371" t="s">
        <v>667</v>
      </c>
      <c r="F349" s="371"/>
      <c r="G349" s="371" t="s">
        <v>669</v>
      </c>
      <c r="H349" s="371" t="s">
        <v>669</v>
      </c>
      <c r="I349" s="371" t="s">
        <v>667</v>
      </c>
      <c r="J349" s="383">
        <f t="shared" si="55"/>
        <v>0</v>
      </c>
      <c r="K349" s="371">
        <v>0</v>
      </c>
      <c r="L349" s="371">
        <f t="shared" si="56"/>
        <v>0</v>
      </c>
      <c r="M349" s="371">
        <f t="shared" si="57"/>
        <v>0</v>
      </c>
      <c r="N349" s="371">
        <f t="shared" si="58"/>
        <v>0</v>
      </c>
      <c r="O349" s="371">
        <f t="shared" si="59"/>
        <v>0</v>
      </c>
      <c r="P349" s="371">
        <f t="shared" si="60"/>
        <v>0</v>
      </c>
      <c r="Q349" s="371">
        <f t="shared" si="61"/>
        <v>0</v>
      </c>
      <c r="R349" s="371">
        <f t="shared" si="62"/>
        <v>0</v>
      </c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</row>
    <row r="350" spans="2:46" ht="15" x14ac:dyDescent="0.25">
      <c r="B350" s="372" t="s">
        <v>669</v>
      </c>
      <c r="C350" s="372" t="str">
        <f>CONCATENATE('Budget-Output-Worksheet'!$G$8)</f>
        <v>FY26</v>
      </c>
      <c r="E350" s="371" t="s">
        <v>667</v>
      </c>
      <c r="F350" s="371"/>
      <c r="G350" s="371" t="s">
        <v>669</v>
      </c>
      <c r="H350" s="371" t="s">
        <v>669</v>
      </c>
      <c r="I350" s="371" t="s">
        <v>667</v>
      </c>
      <c r="J350" s="383">
        <f t="shared" si="55"/>
        <v>0</v>
      </c>
      <c r="K350" s="371">
        <v>0</v>
      </c>
      <c r="L350" s="371">
        <f t="shared" si="56"/>
        <v>0</v>
      </c>
      <c r="M350" s="371">
        <f t="shared" si="57"/>
        <v>0</v>
      </c>
      <c r="N350" s="371">
        <f t="shared" si="58"/>
        <v>0</v>
      </c>
      <c r="O350" s="371">
        <f t="shared" si="59"/>
        <v>0</v>
      </c>
      <c r="P350" s="371">
        <f t="shared" si="60"/>
        <v>0</v>
      </c>
      <c r="Q350" s="371">
        <f t="shared" si="61"/>
        <v>0</v>
      </c>
      <c r="R350" s="371">
        <f t="shared" si="62"/>
        <v>0</v>
      </c>
      <c r="S350" s="371"/>
      <c r="T350" s="371"/>
      <c r="U350" s="371"/>
      <c r="V350" s="371"/>
      <c r="W350" s="371"/>
      <c r="X350" s="371"/>
      <c r="Y350" s="371"/>
      <c r="Z350" s="371"/>
      <c r="AA350" s="371"/>
      <c r="AB350" s="371"/>
      <c r="AC350" s="371"/>
      <c r="AD350" s="371"/>
      <c r="AE350" s="371"/>
      <c r="AF350" s="371"/>
      <c r="AG350" s="371"/>
      <c r="AH350" s="371"/>
      <c r="AI350" s="371"/>
      <c r="AJ350" s="371"/>
      <c r="AK350" s="371"/>
      <c r="AL350" s="371"/>
      <c r="AM350" s="371"/>
      <c r="AN350" s="371"/>
      <c r="AO350" s="371"/>
      <c r="AP350" s="371"/>
      <c r="AQ350" s="371"/>
      <c r="AR350" s="371"/>
      <c r="AS350" s="371"/>
      <c r="AT350" s="371"/>
    </row>
    <row r="351" spans="2:46" ht="15" x14ac:dyDescent="0.25">
      <c r="B351" s="372" t="s">
        <v>669</v>
      </c>
      <c r="C351" s="372" t="str">
        <f>CONCATENATE('Budget-Output-Worksheet'!$G$8)</f>
        <v>FY26</v>
      </c>
      <c r="E351" s="371" t="s">
        <v>667</v>
      </c>
      <c r="F351" s="371"/>
      <c r="G351" s="371" t="s">
        <v>669</v>
      </c>
      <c r="H351" s="371" t="s">
        <v>669</v>
      </c>
      <c r="I351" s="371" t="s">
        <v>667</v>
      </c>
      <c r="J351" s="383">
        <f t="shared" si="55"/>
        <v>0</v>
      </c>
      <c r="K351" s="371">
        <v>0</v>
      </c>
      <c r="L351" s="371">
        <f t="shared" si="56"/>
        <v>0</v>
      </c>
      <c r="M351" s="371">
        <f t="shared" si="57"/>
        <v>0</v>
      </c>
      <c r="N351" s="371">
        <f t="shared" si="58"/>
        <v>0</v>
      </c>
      <c r="O351" s="371">
        <f t="shared" si="59"/>
        <v>0</v>
      </c>
      <c r="P351" s="371">
        <f t="shared" si="60"/>
        <v>0</v>
      </c>
      <c r="Q351" s="371">
        <f t="shared" si="61"/>
        <v>0</v>
      </c>
      <c r="R351" s="371">
        <f t="shared" si="62"/>
        <v>0</v>
      </c>
      <c r="S351" s="371"/>
      <c r="T351" s="371"/>
      <c r="U351" s="371"/>
      <c r="V351" s="371"/>
      <c r="W351" s="371"/>
      <c r="X351" s="371"/>
      <c r="Y351" s="371"/>
      <c r="Z351" s="371"/>
      <c r="AA351" s="371"/>
      <c r="AB351" s="371"/>
      <c r="AC351" s="371"/>
      <c r="AD351" s="371"/>
      <c r="AE351" s="371"/>
      <c r="AF351" s="371"/>
      <c r="AG351" s="371"/>
      <c r="AH351" s="371"/>
      <c r="AI351" s="371"/>
      <c r="AJ351" s="371"/>
      <c r="AK351" s="371"/>
      <c r="AL351" s="371"/>
      <c r="AM351" s="371"/>
      <c r="AN351" s="371"/>
      <c r="AO351" s="371"/>
      <c r="AP351" s="371"/>
      <c r="AQ351" s="371"/>
      <c r="AR351" s="371"/>
      <c r="AS351" s="371"/>
      <c r="AT351" s="371"/>
    </row>
    <row r="352" spans="2:46" ht="15" x14ac:dyDescent="0.25">
      <c r="B352" s="372" t="s">
        <v>669</v>
      </c>
      <c r="C352" s="372" t="str">
        <f>CONCATENATE('Budget-Output-Worksheet'!$G$8)</f>
        <v>FY26</v>
      </c>
      <c r="E352" s="371" t="s">
        <v>667</v>
      </c>
      <c r="F352" s="371"/>
      <c r="G352" s="371" t="s">
        <v>669</v>
      </c>
      <c r="H352" s="371" t="s">
        <v>669</v>
      </c>
      <c r="I352" s="371" t="s">
        <v>667</v>
      </c>
      <c r="J352" s="383">
        <f t="shared" si="55"/>
        <v>0</v>
      </c>
      <c r="K352" s="371">
        <v>0</v>
      </c>
      <c r="L352" s="371">
        <f t="shared" si="56"/>
        <v>0</v>
      </c>
      <c r="M352" s="371">
        <f t="shared" si="57"/>
        <v>0</v>
      </c>
      <c r="N352" s="371">
        <f t="shared" si="58"/>
        <v>0</v>
      </c>
      <c r="O352" s="371">
        <f t="shared" si="59"/>
        <v>0</v>
      </c>
      <c r="P352" s="371">
        <f t="shared" si="60"/>
        <v>0</v>
      </c>
      <c r="Q352" s="371">
        <f t="shared" si="61"/>
        <v>0</v>
      </c>
      <c r="R352" s="371">
        <f t="shared" si="62"/>
        <v>0</v>
      </c>
      <c r="S352" s="371"/>
      <c r="T352" s="371"/>
      <c r="U352" s="371"/>
      <c r="V352" s="371"/>
      <c r="W352" s="371"/>
      <c r="X352" s="371"/>
      <c r="Y352" s="371"/>
      <c r="Z352" s="371"/>
      <c r="AA352" s="371"/>
      <c r="AB352" s="371"/>
      <c r="AC352" s="371"/>
      <c r="AD352" s="371"/>
      <c r="AE352" s="371"/>
      <c r="AF352" s="371"/>
      <c r="AG352" s="371"/>
      <c r="AH352" s="371"/>
      <c r="AI352" s="371"/>
      <c r="AJ352" s="371"/>
      <c r="AK352" s="371"/>
      <c r="AL352" s="371"/>
      <c r="AM352" s="371"/>
      <c r="AN352" s="371"/>
      <c r="AO352" s="371"/>
      <c r="AP352" s="371"/>
      <c r="AQ352" s="371"/>
      <c r="AR352" s="371"/>
      <c r="AS352" s="371"/>
      <c r="AT352" s="371"/>
    </row>
    <row r="353" spans="2:46" ht="15" x14ac:dyDescent="0.25">
      <c r="B353" s="372" t="s">
        <v>669</v>
      </c>
      <c r="C353" s="372" t="str">
        <f>CONCATENATE('Budget-Output-Worksheet'!$G$8)</f>
        <v>FY26</v>
      </c>
      <c r="E353" s="371" t="s">
        <v>667</v>
      </c>
      <c r="F353" s="371"/>
      <c r="G353" s="371" t="s">
        <v>669</v>
      </c>
      <c r="H353" s="371" t="s">
        <v>669</v>
      </c>
      <c r="I353" s="371" t="s">
        <v>667</v>
      </c>
      <c r="J353" s="383">
        <f t="shared" si="55"/>
        <v>0</v>
      </c>
      <c r="K353" s="371">
        <v>0</v>
      </c>
      <c r="L353" s="371">
        <f t="shared" si="56"/>
        <v>0</v>
      </c>
      <c r="M353" s="371">
        <f t="shared" si="57"/>
        <v>0</v>
      </c>
      <c r="N353" s="371">
        <f t="shared" si="58"/>
        <v>0</v>
      </c>
      <c r="O353" s="371">
        <f t="shared" si="59"/>
        <v>0</v>
      </c>
      <c r="P353" s="371">
        <f t="shared" si="60"/>
        <v>0</v>
      </c>
      <c r="Q353" s="371">
        <f t="shared" si="61"/>
        <v>0</v>
      </c>
      <c r="R353" s="371">
        <f t="shared" si="62"/>
        <v>0</v>
      </c>
      <c r="S353" s="371"/>
      <c r="T353" s="371"/>
      <c r="U353" s="371"/>
      <c r="V353" s="371"/>
      <c r="W353" s="371"/>
      <c r="X353" s="371"/>
      <c r="Y353" s="371"/>
      <c r="Z353" s="371"/>
      <c r="AA353" s="371"/>
      <c r="AB353" s="371"/>
      <c r="AC353" s="371"/>
      <c r="AD353" s="371"/>
      <c r="AE353" s="371"/>
      <c r="AF353" s="371"/>
      <c r="AG353" s="371"/>
      <c r="AH353" s="371"/>
      <c r="AI353" s="371"/>
      <c r="AJ353" s="371"/>
      <c r="AK353" s="371"/>
      <c r="AL353" s="371"/>
      <c r="AM353" s="371"/>
      <c r="AN353" s="371"/>
      <c r="AO353" s="371"/>
      <c r="AP353" s="371"/>
      <c r="AQ353" s="371"/>
      <c r="AR353" s="371"/>
      <c r="AS353" s="371"/>
      <c r="AT353" s="371"/>
    </row>
    <row r="354" spans="2:46" ht="15" x14ac:dyDescent="0.25">
      <c r="B354" s="372" t="s">
        <v>669</v>
      </c>
      <c r="C354" s="372" t="str">
        <f>CONCATENATE('Budget-Output-Worksheet'!$G$8)</f>
        <v>FY26</v>
      </c>
      <c r="E354" s="371" t="s">
        <v>667</v>
      </c>
      <c r="F354" s="371"/>
      <c r="G354" s="371" t="s">
        <v>669</v>
      </c>
      <c r="H354" s="371" t="s">
        <v>669</v>
      </c>
      <c r="I354" s="371" t="s">
        <v>667</v>
      </c>
      <c r="J354" s="383">
        <f t="shared" si="55"/>
        <v>0</v>
      </c>
      <c r="K354" s="371">
        <v>0</v>
      </c>
      <c r="L354" s="371">
        <f t="shared" si="56"/>
        <v>0</v>
      </c>
      <c r="M354" s="371">
        <f t="shared" si="57"/>
        <v>0</v>
      </c>
      <c r="N354" s="371">
        <f t="shared" si="58"/>
        <v>0</v>
      </c>
      <c r="O354" s="371">
        <f t="shared" si="59"/>
        <v>0</v>
      </c>
      <c r="P354" s="371">
        <f t="shared" si="60"/>
        <v>0</v>
      </c>
      <c r="Q354" s="371">
        <f t="shared" si="61"/>
        <v>0</v>
      </c>
      <c r="R354" s="371">
        <f t="shared" si="62"/>
        <v>0</v>
      </c>
      <c r="S354" s="371"/>
      <c r="T354" s="371"/>
      <c r="U354" s="371"/>
      <c r="V354" s="371"/>
      <c r="W354" s="371"/>
      <c r="X354" s="371"/>
      <c r="Y354" s="371"/>
      <c r="Z354" s="371"/>
      <c r="AA354" s="371"/>
      <c r="AB354" s="371"/>
      <c r="AC354" s="371"/>
      <c r="AD354" s="371"/>
      <c r="AE354" s="371"/>
      <c r="AF354" s="371"/>
      <c r="AG354" s="371"/>
      <c r="AH354" s="371"/>
      <c r="AI354" s="371"/>
      <c r="AJ354" s="371"/>
      <c r="AK354" s="371"/>
      <c r="AL354" s="371"/>
      <c r="AM354" s="371"/>
      <c r="AN354" s="371"/>
      <c r="AO354" s="371"/>
      <c r="AP354" s="371"/>
      <c r="AQ354" s="371"/>
      <c r="AR354" s="371"/>
      <c r="AS354" s="371"/>
      <c r="AT354" s="371"/>
    </row>
    <row r="355" spans="2:46" ht="15" x14ac:dyDescent="0.25">
      <c r="B355" s="372" t="s">
        <v>669</v>
      </c>
      <c r="C355" s="372" t="str">
        <f>CONCATENATE('Budget-Output-Worksheet'!$G$8)</f>
        <v>FY26</v>
      </c>
      <c r="E355" s="371" t="s">
        <v>667</v>
      </c>
      <c r="F355" s="371"/>
      <c r="G355" s="371" t="s">
        <v>669</v>
      </c>
      <c r="H355" s="371" t="s">
        <v>669</v>
      </c>
      <c r="I355" s="371" t="s">
        <v>667</v>
      </c>
      <c r="J355" s="383">
        <f t="shared" si="55"/>
        <v>0</v>
      </c>
      <c r="K355" s="371">
        <v>0</v>
      </c>
      <c r="L355" s="371">
        <f t="shared" si="56"/>
        <v>0</v>
      </c>
      <c r="M355" s="371">
        <f t="shared" si="57"/>
        <v>0</v>
      </c>
      <c r="N355" s="371">
        <f t="shared" si="58"/>
        <v>0</v>
      </c>
      <c r="O355" s="371">
        <f t="shared" si="59"/>
        <v>0</v>
      </c>
      <c r="P355" s="371">
        <f t="shared" si="60"/>
        <v>0</v>
      </c>
      <c r="Q355" s="371">
        <f t="shared" si="61"/>
        <v>0</v>
      </c>
      <c r="R355" s="371">
        <f t="shared" si="62"/>
        <v>0</v>
      </c>
      <c r="S355" s="371"/>
      <c r="T355" s="371"/>
      <c r="U355" s="371"/>
      <c r="V355" s="371"/>
      <c r="W355" s="371"/>
      <c r="X355" s="371"/>
      <c r="Y355" s="371"/>
      <c r="Z355" s="371"/>
      <c r="AA355" s="371"/>
      <c r="AB355" s="371"/>
      <c r="AC355" s="371"/>
      <c r="AD355" s="371"/>
      <c r="AE355" s="371"/>
      <c r="AF355" s="371"/>
      <c r="AG355" s="371"/>
      <c r="AH355" s="371"/>
      <c r="AI355" s="371"/>
      <c r="AJ355" s="371"/>
      <c r="AK355" s="371"/>
      <c r="AL355" s="371"/>
      <c r="AM355" s="371"/>
      <c r="AN355" s="371"/>
      <c r="AO355" s="371"/>
      <c r="AP355" s="371"/>
      <c r="AQ355" s="371"/>
      <c r="AR355" s="371"/>
      <c r="AS355" s="371"/>
      <c r="AT355" s="371"/>
    </row>
    <row r="356" spans="2:46" ht="15" x14ac:dyDescent="0.25">
      <c r="B356" s="372" t="s">
        <v>669</v>
      </c>
      <c r="C356" s="372" t="str">
        <f>CONCATENATE('Budget-Output-Worksheet'!$G$8)</f>
        <v>FY26</v>
      </c>
      <c r="E356" s="371" t="s">
        <v>667</v>
      </c>
      <c r="F356" s="371"/>
      <c r="G356" s="371" t="s">
        <v>669</v>
      </c>
      <c r="H356" s="371" t="s">
        <v>669</v>
      </c>
      <c r="I356" s="371" t="s">
        <v>667</v>
      </c>
      <c r="J356" s="383">
        <f t="shared" si="55"/>
        <v>0</v>
      </c>
      <c r="K356" s="371">
        <v>0</v>
      </c>
      <c r="L356" s="371">
        <f t="shared" si="56"/>
        <v>0</v>
      </c>
      <c r="M356" s="371">
        <f t="shared" si="57"/>
        <v>0</v>
      </c>
      <c r="N356" s="371">
        <f t="shared" si="58"/>
        <v>0</v>
      </c>
      <c r="O356" s="371">
        <f t="shared" si="59"/>
        <v>0</v>
      </c>
      <c r="P356" s="371">
        <f t="shared" si="60"/>
        <v>0</v>
      </c>
      <c r="Q356" s="371">
        <f t="shared" si="61"/>
        <v>0</v>
      </c>
      <c r="R356" s="371">
        <f t="shared" si="62"/>
        <v>0</v>
      </c>
      <c r="S356" s="371"/>
      <c r="T356" s="371"/>
      <c r="U356" s="371"/>
      <c r="V356" s="371"/>
      <c r="W356" s="371"/>
      <c r="X356" s="371"/>
      <c r="Y356" s="371"/>
      <c r="Z356" s="371"/>
      <c r="AA356" s="371"/>
      <c r="AB356" s="371"/>
      <c r="AC356" s="371"/>
      <c r="AD356" s="371"/>
      <c r="AE356" s="371"/>
      <c r="AF356" s="371"/>
      <c r="AG356" s="371"/>
      <c r="AH356" s="371"/>
      <c r="AI356" s="371"/>
      <c r="AJ356" s="371"/>
      <c r="AK356" s="371"/>
      <c r="AL356" s="371"/>
      <c r="AM356" s="371"/>
      <c r="AN356" s="371"/>
      <c r="AO356" s="371"/>
      <c r="AP356" s="371"/>
      <c r="AQ356" s="371"/>
      <c r="AR356" s="371"/>
      <c r="AS356" s="371"/>
      <c r="AT356" s="371"/>
    </row>
    <row r="357" spans="2:46" ht="15" x14ac:dyDescent="0.25">
      <c r="B357" s="372" t="s">
        <v>669</v>
      </c>
      <c r="C357" s="372" t="str">
        <f>CONCATENATE('Budget-Output-Worksheet'!$G$8)</f>
        <v>FY26</v>
      </c>
      <c r="E357" s="371" t="s">
        <v>667</v>
      </c>
      <c r="F357" s="371"/>
      <c r="G357" s="371" t="s">
        <v>669</v>
      </c>
      <c r="H357" s="371" t="s">
        <v>669</v>
      </c>
      <c r="I357" s="371" t="s">
        <v>667</v>
      </c>
      <c r="J357" s="383">
        <f t="shared" si="55"/>
        <v>0</v>
      </c>
      <c r="K357" s="371">
        <v>0</v>
      </c>
      <c r="L357" s="371">
        <f t="shared" si="56"/>
        <v>0</v>
      </c>
      <c r="M357" s="371">
        <f t="shared" si="57"/>
        <v>0</v>
      </c>
      <c r="N357" s="371">
        <f t="shared" si="58"/>
        <v>0</v>
      </c>
      <c r="O357" s="371">
        <f t="shared" si="59"/>
        <v>0</v>
      </c>
      <c r="P357" s="371">
        <f t="shared" si="60"/>
        <v>0</v>
      </c>
      <c r="Q357" s="371">
        <f t="shared" si="61"/>
        <v>0</v>
      </c>
      <c r="R357" s="371">
        <f t="shared" si="62"/>
        <v>0</v>
      </c>
      <c r="S357" s="371"/>
      <c r="T357" s="371"/>
      <c r="U357" s="371"/>
      <c r="V357" s="371"/>
      <c r="W357" s="371"/>
      <c r="X357" s="371"/>
      <c r="Y357" s="371"/>
      <c r="Z357" s="371"/>
      <c r="AA357" s="371"/>
      <c r="AB357" s="371"/>
      <c r="AC357" s="371"/>
      <c r="AD357" s="371"/>
      <c r="AE357" s="371"/>
      <c r="AF357" s="371"/>
      <c r="AG357" s="371"/>
      <c r="AH357" s="371"/>
      <c r="AI357" s="371"/>
      <c r="AJ357" s="371"/>
      <c r="AK357" s="371"/>
      <c r="AL357" s="371"/>
      <c r="AM357" s="371"/>
      <c r="AN357" s="371"/>
      <c r="AO357" s="371"/>
      <c r="AP357" s="371"/>
      <c r="AQ357" s="371"/>
      <c r="AR357" s="371"/>
      <c r="AS357" s="371"/>
      <c r="AT357" s="371"/>
    </row>
    <row r="358" spans="2:46" ht="15" x14ac:dyDescent="0.25">
      <c r="B358" s="372" t="s">
        <v>669</v>
      </c>
      <c r="C358" s="372" t="str">
        <f>CONCATENATE('Budget-Output-Worksheet'!$G$8)</f>
        <v>FY26</v>
      </c>
      <c r="E358" s="371" t="s">
        <v>667</v>
      </c>
      <c r="F358" s="371"/>
      <c r="G358" s="371" t="s">
        <v>669</v>
      </c>
      <c r="H358" s="371" t="s">
        <v>669</v>
      </c>
      <c r="I358" s="371" t="s">
        <v>667</v>
      </c>
      <c r="J358" s="383">
        <f t="shared" si="55"/>
        <v>0</v>
      </c>
      <c r="K358" s="371">
        <v>0</v>
      </c>
      <c r="L358" s="371">
        <f t="shared" si="56"/>
        <v>0</v>
      </c>
      <c r="M358" s="371">
        <f t="shared" si="57"/>
        <v>0</v>
      </c>
      <c r="N358" s="371">
        <f t="shared" si="58"/>
        <v>0</v>
      </c>
      <c r="O358" s="371">
        <f t="shared" si="59"/>
        <v>0</v>
      </c>
      <c r="P358" s="371">
        <f t="shared" si="60"/>
        <v>0</v>
      </c>
      <c r="Q358" s="371">
        <f t="shared" si="61"/>
        <v>0</v>
      </c>
      <c r="R358" s="371">
        <f t="shared" si="62"/>
        <v>0</v>
      </c>
      <c r="S358" s="371"/>
      <c r="T358" s="371"/>
      <c r="U358" s="371"/>
      <c r="V358" s="371"/>
      <c r="W358" s="371"/>
      <c r="X358" s="371"/>
      <c r="Y358" s="371"/>
      <c r="Z358" s="371"/>
      <c r="AA358" s="371"/>
      <c r="AB358" s="371"/>
      <c r="AC358" s="371"/>
      <c r="AD358" s="371"/>
      <c r="AE358" s="371"/>
      <c r="AF358" s="371"/>
      <c r="AG358" s="371"/>
      <c r="AH358" s="371"/>
      <c r="AI358" s="371"/>
      <c r="AJ358" s="371"/>
      <c r="AK358" s="371"/>
      <c r="AL358" s="371"/>
      <c r="AM358" s="371"/>
      <c r="AN358" s="371"/>
      <c r="AO358" s="371"/>
      <c r="AP358" s="371"/>
      <c r="AQ358" s="371"/>
      <c r="AR358" s="371"/>
      <c r="AS358" s="371"/>
      <c r="AT358" s="371"/>
    </row>
    <row r="359" spans="2:46" ht="15" x14ac:dyDescent="0.25">
      <c r="B359" s="372" t="s">
        <v>669</v>
      </c>
      <c r="C359" s="372" t="str">
        <f>CONCATENATE('Budget-Output-Worksheet'!$G$8)</f>
        <v>FY26</v>
      </c>
      <c r="E359" s="371" t="s">
        <v>667</v>
      </c>
      <c r="F359" s="371"/>
      <c r="G359" s="371" t="s">
        <v>669</v>
      </c>
      <c r="H359" s="371" t="s">
        <v>669</v>
      </c>
      <c r="I359" s="371" t="s">
        <v>667</v>
      </c>
      <c r="J359" s="383">
        <f t="shared" si="55"/>
        <v>0</v>
      </c>
      <c r="K359" s="371">
        <v>0</v>
      </c>
      <c r="L359" s="371">
        <f t="shared" si="56"/>
        <v>0</v>
      </c>
      <c r="M359" s="371">
        <f t="shared" si="57"/>
        <v>0</v>
      </c>
      <c r="N359" s="371">
        <f t="shared" si="58"/>
        <v>0</v>
      </c>
      <c r="O359" s="371">
        <f t="shared" si="59"/>
        <v>0</v>
      </c>
      <c r="P359" s="371">
        <f t="shared" si="60"/>
        <v>0</v>
      </c>
      <c r="Q359" s="371">
        <f t="shared" si="61"/>
        <v>0</v>
      </c>
      <c r="R359" s="371">
        <f t="shared" si="62"/>
        <v>0</v>
      </c>
      <c r="S359" s="371"/>
      <c r="T359" s="371"/>
      <c r="U359" s="371"/>
      <c r="V359" s="371"/>
      <c r="W359" s="371"/>
      <c r="X359" s="371"/>
      <c r="Y359" s="371"/>
      <c r="Z359" s="371"/>
      <c r="AA359" s="371"/>
      <c r="AB359" s="371"/>
      <c r="AC359" s="371"/>
      <c r="AD359" s="371"/>
      <c r="AE359" s="371"/>
      <c r="AF359" s="371"/>
      <c r="AG359" s="371"/>
      <c r="AH359" s="371"/>
      <c r="AI359" s="371"/>
      <c r="AJ359" s="371"/>
      <c r="AK359" s="371"/>
      <c r="AL359" s="371"/>
      <c r="AM359" s="371"/>
      <c r="AN359" s="371"/>
      <c r="AO359" s="371"/>
      <c r="AP359" s="371"/>
      <c r="AQ359" s="371"/>
      <c r="AR359" s="371"/>
      <c r="AS359" s="371"/>
      <c r="AT359" s="371"/>
    </row>
    <row r="360" spans="2:46" ht="15" x14ac:dyDescent="0.25">
      <c r="B360" s="372" t="s">
        <v>669</v>
      </c>
      <c r="C360" s="372" t="str">
        <f>CONCATENATE('Budget-Output-Worksheet'!$G$8)</f>
        <v>FY26</v>
      </c>
      <c r="E360" s="371" t="s">
        <v>667</v>
      </c>
      <c r="F360" s="371"/>
      <c r="G360" s="371" t="s">
        <v>669</v>
      </c>
      <c r="H360" s="371" t="s">
        <v>669</v>
      </c>
      <c r="I360" s="371" t="s">
        <v>667</v>
      </c>
      <c r="J360" s="383">
        <f t="shared" si="55"/>
        <v>0</v>
      </c>
      <c r="K360" s="371">
        <v>0</v>
      </c>
      <c r="L360" s="371">
        <f t="shared" si="56"/>
        <v>0</v>
      </c>
      <c r="M360" s="371">
        <f t="shared" si="57"/>
        <v>0</v>
      </c>
      <c r="N360" s="371">
        <f t="shared" si="58"/>
        <v>0</v>
      </c>
      <c r="O360" s="371">
        <f t="shared" si="59"/>
        <v>0</v>
      </c>
      <c r="P360" s="371">
        <f t="shared" si="60"/>
        <v>0</v>
      </c>
      <c r="Q360" s="371">
        <f t="shared" si="61"/>
        <v>0</v>
      </c>
      <c r="R360" s="371">
        <f t="shared" si="62"/>
        <v>0</v>
      </c>
      <c r="S360" s="371"/>
      <c r="T360" s="371"/>
      <c r="U360" s="371"/>
      <c r="V360" s="371"/>
      <c r="W360" s="371"/>
      <c r="X360" s="371"/>
      <c r="Y360" s="371"/>
      <c r="Z360" s="371"/>
      <c r="AA360" s="371"/>
      <c r="AB360" s="371"/>
      <c r="AC360" s="371"/>
      <c r="AD360" s="371"/>
      <c r="AE360" s="371"/>
      <c r="AF360" s="371"/>
      <c r="AG360" s="371"/>
      <c r="AH360" s="371"/>
      <c r="AI360" s="371"/>
      <c r="AJ360" s="371"/>
      <c r="AK360" s="371"/>
      <c r="AL360" s="371"/>
      <c r="AM360" s="371"/>
      <c r="AN360" s="371"/>
      <c r="AO360" s="371"/>
      <c r="AP360" s="371"/>
      <c r="AQ360" s="371"/>
      <c r="AR360" s="371"/>
      <c r="AS360" s="371"/>
      <c r="AT360" s="371"/>
    </row>
    <row r="361" spans="2:46" ht="15" x14ac:dyDescent="0.25">
      <c r="B361" s="372" t="s">
        <v>669</v>
      </c>
      <c r="C361" s="372" t="str">
        <f>CONCATENATE('Budget-Output-Worksheet'!$G$8)</f>
        <v>FY26</v>
      </c>
      <c r="E361" s="371" t="s">
        <v>667</v>
      </c>
      <c r="F361" s="371"/>
      <c r="G361" s="371" t="s">
        <v>669</v>
      </c>
      <c r="H361" s="371" t="s">
        <v>669</v>
      </c>
      <c r="I361" s="371" t="s">
        <v>667</v>
      </c>
      <c r="J361" s="383">
        <f t="shared" si="55"/>
        <v>0</v>
      </c>
      <c r="K361" s="371">
        <v>0</v>
      </c>
      <c r="L361" s="371">
        <f t="shared" si="56"/>
        <v>0</v>
      </c>
      <c r="M361" s="371">
        <f t="shared" si="57"/>
        <v>0</v>
      </c>
      <c r="N361" s="371">
        <f t="shared" si="58"/>
        <v>0</v>
      </c>
      <c r="O361" s="371">
        <f t="shared" si="59"/>
        <v>0</v>
      </c>
      <c r="P361" s="371">
        <f t="shared" si="60"/>
        <v>0</v>
      </c>
      <c r="Q361" s="371">
        <f t="shared" si="61"/>
        <v>0</v>
      </c>
      <c r="R361" s="371">
        <f t="shared" si="62"/>
        <v>0</v>
      </c>
      <c r="S361" s="371"/>
      <c r="T361" s="371"/>
      <c r="U361" s="371"/>
      <c r="V361" s="371"/>
      <c r="W361" s="371"/>
      <c r="X361" s="371"/>
      <c r="Y361" s="371"/>
      <c r="Z361" s="371"/>
      <c r="AA361" s="371"/>
      <c r="AB361" s="371"/>
      <c r="AC361" s="371"/>
      <c r="AD361" s="371"/>
      <c r="AE361" s="371"/>
      <c r="AF361" s="371"/>
      <c r="AG361" s="371"/>
      <c r="AH361" s="371"/>
      <c r="AI361" s="371"/>
      <c r="AJ361" s="371"/>
      <c r="AK361" s="371"/>
      <c r="AL361" s="371"/>
      <c r="AM361" s="371"/>
      <c r="AN361" s="371"/>
      <c r="AO361" s="371"/>
      <c r="AP361" s="371"/>
      <c r="AQ361" s="371"/>
      <c r="AR361" s="371"/>
      <c r="AS361" s="371"/>
      <c r="AT361" s="371"/>
    </row>
    <row r="362" spans="2:46" ht="15" x14ac:dyDescent="0.25">
      <c r="B362" s="372" t="s">
        <v>669</v>
      </c>
      <c r="C362" s="372" t="str">
        <f>CONCATENATE('Budget-Output-Worksheet'!$G$8)</f>
        <v>FY26</v>
      </c>
      <c r="E362" s="371" t="s">
        <v>667</v>
      </c>
      <c r="F362" s="371"/>
      <c r="G362" s="371" t="s">
        <v>669</v>
      </c>
      <c r="H362" s="371" t="s">
        <v>669</v>
      </c>
      <c r="I362" s="371" t="s">
        <v>667</v>
      </c>
      <c r="J362" s="383">
        <f t="shared" si="55"/>
        <v>0</v>
      </c>
      <c r="K362" s="371">
        <v>0</v>
      </c>
      <c r="L362" s="371">
        <f t="shared" si="56"/>
        <v>0</v>
      </c>
      <c r="M362" s="371">
        <f t="shared" si="57"/>
        <v>0</v>
      </c>
      <c r="N362" s="371">
        <f t="shared" si="58"/>
        <v>0</v>
      </c>
      <c r="O362" s="371">
        <f t="shared" si="59"/>
        <v>0</v>
      </c>
      <c r="P362" s="371">
        <f t="shared" si="60"/>
        <v>0</v>
      </c>
      <c r="Q362" s="371">
        <f t="shared" si="61"/>
        <v>0</v>
      </c>
      <c r="R362" s="371">
        <f t="shared" si="62"/>
        <v>0</v>
      </c>
      <c r="S362" s="371"/>
      <c r="T362" s="371"/>
      <c r="U362" s="371"/>
      <c r="V362" s="371"/>
      <c r="W362" s="371"/>
      <c r="X362" s="371"/>
      <c r="Y362" s="371"/>
      <c r="Z362" s="371"/>
      <c r="AA362" s="371"/>
      <c r="AB362" s="371"/>
      <c r="AC362" s="371"/>
      <c r="AD362" s="371"/>
      <c r="AE362" s="371"/>
      <c r="AF362" s="371"/>
      <c r="AG362" s="371"/>
      <c r="AH362" s="371"/>
      <c r="AI362" s="371"/>
      <c r="AJ362" s="371"/>
      <c r="AK362" s="371"/>
      <c r="AL362" s="371"/>
      <c r="AM362" s="371"/>
      <c r="AN362" s="371"/>
      <c r="AO362" s="371"/>
      <c r="AP362" s="371"/>
      <c r="AQ362" s="371"/>
      <c r="AR362" s="371"/>
      <c r="AS362" s="371"/>
      <c r="AT362" s="371"/>
    </row>
    <row r="363" spans="2:46" ht="15" x14ac:dyDescent="0.25">
      <c r="B363" s="372" t="s">
        <v>669</v>
      </c>
      <c r="C363" s="372" t="str">
        <f>CONCATENATE('Budget-Output-Worksheet'!$G$8)</f>
        <v>FY26</v>
      </c>
      <c r="E363" s="371" t="s">
        <v>667</v>
      </c>
      <c r="F363" s="371"/>
      <c r="G363" s="371" t="s">
        <v>669</v>
      </c>
      <c r="H363" s="371" t="s">
        <v>669</v>
      </c>
      <c r="I363" s="371" t="s">
        <v>667</v>
      </c>
      <c r="J363" s="383">
        <f t="shared" si="55"/>
        <v>0</v>
      </c>
      <c r="K363" s="371">
        <v>0</v>
      </c>
      <c r="L363" s="371">
        <f t="shared" si="56"/>
        <v>0</v>
      </c>
      <c r="M363" s="371">
        <f t="shared" si="57"/>
        <v>0</v>
      </c>
      <c r="N363" s="371">
        <f t="shared" si="58"/>
        <v>0</v>
      </c>
      <c r="O363" s="371">
        <f t="shared" si="59"/>
        <v>0</v>
      </c>
      <c r="P363" s="371">
        <f t="shared" si="60"/>
        <v>0</v>
      </c>
      <c r="Q363" s="371">
        <f t="shared" si="61"/>
        <v>0</v>
      </c>
      <c r="R363" s="371">
        <f t="shared" si="62"/>
        <v>0</v>
      </c>
      <c r="S363" s="371"/>
      <c r="T363" s="371"/>
      <c r="U363" s="371"/>
      <c r="V363" s="371"/>
      <c r="W363" s="371"/>
      <c r="X363" s="371"/>
      <c r="Y363" s="371"/>
      <c r="Z363" s="371"/>
      <c r="AA363" s="371"/>
      <c r="AB363" s="371"/>
      <c r="AC363" s="371"/>
      <c r="AD363" s="371"/>
      <c r="AE363" s="371"/>
      <c r="AF363" s="371"/>
      <c r="AG363" s="371"/>
      <c r="AH363" s="371"/>
      <c r="AI363" s="371"/>
      <c r="AJ363" s="371"/>
      <c r="AK363" s="371"/>
      <c r="AL363" s="371"/>
      <c r="AM363" s="371"/>
      <c r="AN363" s="371"/>
      <c r="AO363" s="371"/>
      <c r="AP363" s="371"/>
      <c r="AQ363" s="371"/>
      <c r="AR363" s="371"/>
      <c r="AS363" s="371"/>
      <c r="AT363" s="371"/>
    </row>
    <row r="364" spans="2:46" ht="15" x14ac:dyDescent="0.25">
      <c r="B364" s="372" t="s">
        <v>669</v>
      </c>
      <c r="C364" s="372" t="str">
        <f>CONCATENATE('Budget-Output-Worksheet'!$G$8)</f>
        <v>FY26</v>
      </c>
      <c r="E364" s="371" t="s">
        <v>667</v>
      </c>
      <c r="F364" s="371"/>
      <c r="G364" s="371" t="s">
        <v>669</v>
      </c>
      <c r="H364" s="371" t="s">
        <v>669</v>
      </c>
      <c r="I364" s="371" t="s">
        <v>667</v>
      </c>
      <c r="J364" s="383">
        <f t="shared" si="55"/>
        <v>0</v>
      </c>
      <c r="K364" s="371">
        <v>0</v>
      </c>
      <c r="L364" s="371">
        <f t="shared" si="56"/>
        <v>0</v>
      </c>
      <c r="M364" s="371">
        <f t="shared" si="57"/>
        <v>0</v>
      </c>
      <c r="N364" s="371">
        <f t="shared" si="58"/>
        <v>0</v>
      </c>
      <c r="O364" s="371">
        <f t="shared" si="59"/>
        <v>0</v>
      </c>
      <c r="P364" s="371">
        <f t="shared" si="60"/>
        <v>0</v>
      </c>
      <c r="Q364" s="371">
        <f t="shared" si="61"/>
        <v>0</v>
      </c>
      <c r="R364" s="371">
        <f t="shared" si="62"/>
        <v>0</v>
      </c>
      <c r="S364" s="371"/>
      <c r="T364" s="371"/>
      <c r="U364" s="371"/>
      <c r="V364" s="371"/>
      <c r="W364" s="371"/>
      <c r="X364" s="371"/>
      <c r="Y364" s="371"/>
      <c r="Z364" s="371"/>
      <c r="AA364" s="371"/>
      <c r="AB364" s="371"/>
      <c r="AC364" s="371"/>
      <c r="AD364" s="371"/>
      <c r="AE364" s="371"/>
      <c r="AF364" s="371"/>
      <c r="AG364" s="371"/>
      <c r="AH364" s="371"/>
      <c r="AI364" s="371"/>
      <c r="AJ364" s="371"/>
      <c r="AK364" s="371"/>
      <c r="AL364" s="371"/>
      <c r="AM364" s="371"/>
      <c r="AN364" s="371"/>
      <c r="AO364" s="371"/>
      <c r="AP364" s="371"/>
      <c r="AQ364" s="371"/>
      <c r="AR364" s="371"/>
      <c r="AS364" s="371"/>
      <c r="AT364" s="371"/>
    </row>
    <row r="365" spans="2:46" ht="15" x14ac:dyDescent="0.25">
      <c r="B365" s="372" t="s">
        <v>669</v>
      </c>
      <c r="C365" s="372" t="str">
        <f>CONCATENATE('Budget-Output-Worksheet'!$G$8)</f>
        <v>FY26</v>
      </c>
      <c r="E365" s="371" t="s">
        <v>667</v>
      </c>
      <c r="F365" s="371"/>
      <c r="G365" s="371" t="s">
        <v>669</v>
      </c>
      <c r="H365" s="371" t="s">
        <v>669</v>
      </c>
      <c r="I365" s="371" t="s">
        <v>667</v>
      </c>
      <c r="J365" s="383">
        <f t="shared" si="55"/>
        <v>0</v>
      </c>
      <c r="K365" s="371">
        <v>0</v>
      </c>
      <c r="L365" s="371">
        <f t="shared" si="56"/>
        <v>0</v>
      </c>
      <c r="M365" s="371">
        <f t="shared" si="57"/>
        <v>0</v>
      </c>
      <c r="N365" s="371">
        <f t="shared" si="58"/>
        <v>0</v>
      </c>
      <c r="O365" s="371">
        <f t="shared" si="59"/>
        <v>0</v>
      </c>
      <c r="P365" s="371">
        <f t="shared" si="60"/>
        <v>0</v>
      </c>
      <c r="Q365" s="371">
        <f t="shared" si="61"/>
        <v>0</v>
      </c>
      <c r="R365" s="371">
        <f t="shared" si="62"/>
        <v>0</v>
      </c>
      <c r="S365" s="371"/>
      <c r="T365" s="371"/>
      <c r="U365" s="371"/>
      <c r="V365" s="371"/>
      <c r="W365" s="371"/>
      <c r="X365" s="371"/>
      <c r="Y365" s="371"/>
      <c r="Z365" s="371"/>
      <c r="AA365" s="371"/>
      <c r="AB365" s="371"/>
      <c r="AC365" s="371"/>
      <c r="AD365" s="371"/>
      <c r="AE365" s="371"/>
      <c r="AF365" s="371"/>
      <c r="AG365" s="371"/>
      <c r="AH365" s="371"/>
      <c r="AI365" s="371"/>
      <c r="AJ365" s="371"/>
      <c r="AK365" s="371"/>
      <c r="AL365" s="371"/>
      <c r="AM365" s="371"/>
      <c r="AN365" s="371"/>
      <c r="AO365" s="371"/>
      <c r="AP365" s="371"/>
      <c r="AQ365" s="371"/>
      <c r="AR365" s="371"/>
      <c r="AS365" s="371"/>
      <c r="AT365" s="371"/>
    </row>
    <row r="366" spans="2:46" ht="15" x14ac:dyDescent="0.25">
      <c r="B366" s="372" t="s">
        <v>669</v>
      </c>
      <c r="C366" s="372" t="str">
        <f>CONCATENATE('Budget-Output-Worksheet'!$G$8)</f>
        <v>FY26</v>
      </c>
      <c r="E366" s="371" t="s">
        <v>667</v>
      </c>
      <c r="F366" s="371"/>
      <c r="G366" s="371" t="s">
        <v>669</v>
      </c>
      <c r="H366" s="371" t="s">
        <v>669</v>
      </c>
      <c r="I366" s="371" t="s">
        <v>667</v>
      </c>
      <c r="J366" s="383">
        <f t="shared" si="55"/>
        <v>0</v>
      </c>
      <c r="K366" s="371">
        <v>0</v>
      </c>
      <c r="L366" s="371">
        <f t="shared" si="56"/>
        <v>0</v>
      </c>
      <c r="M366" s="371">
        <f t="shared" si="57"/>
        <v>0</v>
      </c>
      <c r="N366" s="371">
        <f t="shared" si="58"/>
        <v>0</v>
      </c>
      <c r="O366" s="371">
        <f t="shared" si="59"/>
        <v>0</v>
      </c>
      <c r="P366" s="371">
        <f t="shared" si="60"/>
        <v>0</v>
      </c>
      <c r="Q366" s="371">
        <f t="shared" si="61"/>
        <v>0</v>
      </c>
      <c r="R366" s="371">
        <f t="shared" si="62"/>
        <v>0</v>
      </c>
      <c r="S366" s="371"/>
      <c r="T366" s="371"/>
      <c r="U366" s="371"/>
      <c r="V366" s="371"/>
      <c r="W366" s="371"/>
      <c r="X366" s="371"/>
      <c r="Y366" s="371"/>
      <c r="Z366" s="371"/>
      <c r="AA366" s="371"/>
      <c r="AB366" s="371"/>
      <c r="AC366" s="371"/>
      <c r="AD366" s="371"/>
      <c r="AE366" s="371"/>
      <c r="AF366" s="371"/>
      <c r="AG366" s="371"/>
      <c r="AH366" s="371"/>
      <c r="AI366" s="371"/>
      <c r="AJ366" s="371"/>
      <c r="AK366" s="371"/>
      <c r="AL366" s="371"/>
      <c r="AM366" s="371"/>
      <c r="AN366" s="371"/>
      <c r="AO366" s="371"/>
      <c r="AP366" s="371"/>
      <c r="AQ366" s="371"/>
      <c r="AR366" s="371"/>
      <c r="AS366" s="371"/>
      <c r="AT366" s="371"/>
    </row>
    <row r="367" spans="2:46" ht="15" x14ac:dyDescent="0.25">
      <c r="B367" s="372" t="s">
        <v>669</v>
      </c>
      <c r="C367" s="372" t="str">
        <f>CONCATENATE('Budget-Output-Worksheet'!$G$8)</f>
        <v>FY26</v>
      </c>
      <c r="E367" s="371" t="s">
        <v>667</v>
      </c>
      <c r="F367" s="371"/>
      <c r="G367" s="371" t="s">
        <v>669</v>
      </c>
      <c r="H367" s="371" t="s">
        <v>669</v>
      </c>
      <c r="I367" s="371" t="s">
        <v>667</v>
      </c>
      <c r="J367" s="383">
        <f t="shared" si="55"/>
        <v>0</v>
      </c>
      <c r="K367" s="371">
        <v>0</v>
      </c>
      <c r="L367" s="371">
        <f t="shared" si="56"/>
        <v>0</v>
      </c>
      <c r="M367" s="371">
        <f t="shared" si="57"/>
        <v>0</v>
      </c>
      <c r="N367" s="371">
        <f t="shared" si="58"/>
        <v>0</v>
      </c>
      <c r="O367" s="371">
        <f t="shared" si="59"/>
        <v>0</v>
      </c>
      <c r="P367" s="371">
        <f t="shared" si="60"/>
        <v>0</v>
      </c>
      <c r="Q367" s="371">
        <f t="shared" si="61"/>
        <v>0</v>
      </c>
      <c r="R367" s="371">
        <f t="shared" si="62"/>
        <v>0</v>
      </c>
      <c r="S367" s="371"/>
      <c r="T367" s="371"/>
      <c r="U367" s="371"/>
      <c r="V367" s="371"/>
      <c r="W367" s="371"/>
      <c r="X367" s="371"/>
      <c r="Y367" s="371"/>
      <c r="Z367" s="371"/>
      <c r="AA367" s="371"/>
      <c r="AB367" s="371"/>
      <c r="AC367" s="371"/>
      <c r="AD367" s="371"/>
      <c r="AE367" s="371"/>
      <c r="AF367" s="371"/>
      <c r="AG367" s="371"/>
      <c r="AH367" s="371"/>
      <c r="AI367" s="371"/>
      <c r="AJ367" s="371"/>
      <c r="AK367" s="371"/>
      <c r="AL367" s="371"/>
      <c r="AM367" s="371"/>
      <c r="AN367" s="371"/>
      <c r="AO367" s="371"/>
      <c r="AP367" s="371"/>
      <c r="AQ367" s="371"/>
      <c r="AR367" s="371"/>
      <c r="AS367" s="371"/>
      <c r="AT367" s="371"/>
    </row>
    <row r="368" spans="2:46" ht="15" x14ac:dyDescent="0.25">
      <c r="B368" s="372" t="s">
        <v>669</v>
      </c>
      <c r="C368" s="372" t="str">
        <f>CONCATENATE('Budget-Output-Worksheet'!$G$8)</f>
        <v>FY26</v>
      </c>
      <c r="E368" s="371" t="s">
        <v>667</v>
      </c>
      <c r="F368" s="371"/>
      <c r="G368" s="371" t="s">
        <v>669</v>
      </c>
      <c r="H368" s="371" t="s">
        <v>669</v>
      </c>
      <c r="I368" s="371" t="s">
        <v>667</v>
      </c>
      <c r="J368" s="383">
        <f t="shared" si="55"/>
        <v>0</v>
      </c>
      <c r="K368" s="371">
        <v>0</v>
      </c>
      <c r="L368" s="371">
        <f t="shared" si="56"/>
        <v>0</v>
      </c>
      <c r="M368" s="371">
        <f t="shared" si="57"/>
        <v>0</v>
      </c>
      <c r="N368" s="371">
        <f t="shared" si="58"/>
        <v>0</v>
      </c>
      <c r="O368" s="371">
        <f t="shared" si="59"/>
        <v>0</v>
      </c>
      <c r="P368" s="371">
        <f t="shared" si="60"/>
        <v>0</v>
      </c>
      <c r="Q368" s="371">
        <f t="shared" si="61"/>
        <v>0</v>
      </c>
      <c r="R368" s="371">
        <f t="shared" si="62"/>
        <v>0</v>
      </c>
      <c r="S368" s="371"/>
      <c r="T368" s="371"/>
      <c r="U368" s="371"/>
      <c r="V368" s="371"/>
      <c r="W368" s="371"/>
      <c r="X368" s="371"/>
      <c r="Y368" s="371"/>
      <c r="Z368" s="371"/>
      <c r="AA368" s="371"/>
      <c r="AB368" s="371"/>
      <c r="AC368" s="371"/>
      <c r="AD368" s="371"/>
      <c r="AE368" s="371"/>
      <c r="AF368" s="371"/>
      <c r="AG368" s="371"/>
      <c r="AH368" s="371"/>
      <c r="AI368" s="371"/>
      <c r="AJ368" s="371"/>
      <c r="AK368" s="371"/>
      <c r="AL368" s="371"/>
      <c r="AM368" s="371"/>
      <c r="AN368" s="371"/>
      <c r="AO368" s="371"/>
      <c r="AP368" s="371"/>
      <c r="AQ368" s="371"/>
      <c r="AR368" s="371"/>
      <c r="AS368" s="371"/>
      <c r="AT368" s="371"/>
    </row>
    <row r="369" spans="2:46" ht="15" x14ac:dyDescent="0.25">
      <c r="B369" s="372" t="s">
        <v>669</v>
      </c>
      <c r="C369" s="372" t="str">
        <f>CONCATENATE('Budget-Output-Worksheet'!$G$8)</f>
        <v>FY26</v>
      </c>
      <c r="E369" s="371" t="s">
        <v>667</v>
      </c>
      <c r="F369" s="371"/>
      <c r="G369" s="371" t="s">
        <v>669</v>
      </c>
      <c r="H369" s="371" t="s">
        <v>669</v>
      </c>
      <c r="I369" s="371" t="s">
        <v>667</v>
      </c>
      <c r="J369" s="383">
        <f t="shared" si="55"/>
        <v>0</v>
      </c>
      <c r="K369" s="371">
        <v>0</v>
      </c>
      <c r="L369" s="371">
        <f t="shared" si="56"/>
        <v>0</v>
      </c>
      <c r="M369" s="371">
        <f t="shared" si="57"/>
        <v>0</v>
      </c>
      <c r="N369" s="371">
        <f t="shared" si="58"/>
        <v>0</v>
      </c>
      <c r="O369" s="371">
        <f t="shared" si="59"/>
        <v>0</v>
      </c>
      <c r="P369" s="371">
        <f t="shared" si="60"/>
        <v>0</v>
      </c>
      <c r="Q369" s="371">
        <f t="shared" si="61"/>
        <v>0</v>
      </c>
      <c r="R369" s="371">
        <f t="shared" si="62"/>
        <v>0</v>
      </c>
      <c r="S369" s="371"/>
      <c r="T369" s="371"/>
      <c r="U369" s="371"/>
      <c r="V369" s="371"/>
      <c r="W369" s="371"/>
      <c r="X369" s="371"/>
      <c r="Y369" s="371"/>
      <c r="Z369" s="371"/>
      <c r="AA369" s="371"/>
      <c r="AB369" s="371"/>
      <c r="AC369" s="371"/>
      <c r="AD369" s="371"/>
      <c r="AE369" s="371"/>
      <c r="AF369" s="371"/>
      <c r="AG369" s="371"/>
      <c r="AH369" s="371"/>
      <c r="AI369" s="371"/>
      <c r="AJ369" s="371"/>
      <c r="AK369" s="371"/>
      <c r="AL369" s="371"/>
      <c r="AM369" s="371"/>
      <c r="AN369" s="371"/>
      <c r="AO369" s="371"/>
      <c r="AP369" s="371"/>
      <c r="AQ369" s="371"/>
      <c r="AR369" s="371"/>
      <c r="AS369" s="371"/>
      <c r="AT369" s="371"/>
    </row>
    <row r="370" spans="2:46" ht="15" x14ac:dyDescent="0.25">
      <c r="B370" s="372" t="s">
        <v>669</v>
      </c>
      <c r="C370" s="372" t="str">
        <f>CONCATENATE('Budget-Output-Worksheet'!$G$8)</f>
        <v>FY26</v>
      </c>
      <c r="E370" s="371" t="s">
        <v>667</v>
      </c>
      <c r="F370" s="371"/>
      <c r="G370" s="371" t="s">
        <v>669</v>
      </c>
      <c r="H370" s="371" t="s">
        <v>669</v>
      </c>
      <c r="I370" s="371" t="s">
        <v>667</v>
      </c>
      <c r="J370" s="383">
        <f t="shared" si="55"/>
        <v>0</v>
      </c>
      <c r="K370" s="371">
        <v>0</v>
      </c>
      <c r="L370" s="371">
        <f t="shared" si="56"/>
        <v>0</v>
      </c>
      <c r="M370" s="371">
        <f t="shared" si="57"/>
        <v>0</v>
      </c>
      <c r="N370" s="371">
        <f t="shared" si="58"/>
        <v>0</v>
      </c>
      <c r="O370" s="371">
        <f t="shared" si="59"/>
        <v>0</v>
      </c>
      <c r="P370" s="371">
        <f t="shared" si="60"/>
        <v>0</v>
      </c>
      <c r="Q370" s="371">
        <f t="shared" si="61"/>
        <v>0</v>
      </c>
      <c r="R370" s="371">
        <f t="shared" si="62"/>
        <v>0</v>
      </c>
      <c r="S370" s="371"/>
      <c r="T370" s="371"/>
      <c r="U370" s="371"/>
      <c r="V370" s="371"/>
      <c r="W370" s="371"/>
      <c r="X370" s="371"/>
      <c r="Y370" s="371"/>
      <c r="Z370" s="371"/>
      <c r="AA370" s="371"/>
      <c r="AB370" s="371"/>
      <c r="AC370" s="371"/>
      <c r="AD370" s="371"/>
      <c r="AE370" s="371"/>
      <c r="AF370" s="371"/>
      <c r="AG370" s="371"/>
      <c r="AH370" s="371"/>
      <c r="AI370" s="371"/>
      <c r="AJ370" s="371"/>
      <c r="AK370" s="371"/>
      <c r="AL370" s="371"/>
      <c r="AM370" s="371"/>
      <c r="AN370" s="371"/>
      <c r="AO370" s="371"/>
      <c r="AP370" s="371"/>
      <c r="AQ370" s="371"/>
      <c r="AR370" s="371"/>
      <c r="AS370" s="371"/>
      <c r="AT370" s="371"/>
    </row>
    <row r="371" spans="2:46" ht="15" x14ac:dyDescent="0.25">
      <c r="B371" s="372" t="s">
        <v>669</v>
      </c>
      <c r="C371" s="372" t="str">
        <f>CONCATENATE('Budget-Output-Worksheet'!$G$8)</f>
        <v>FY26</v>
      </c>
      <c r="E371" s="371" t="s">
        <v>667</v>
      </c>
      <c r="F371" s="371"/>
      <c r="G371" s="371" t="s">
        <v>669</v>
      </c>
      <c r="H371" s="371" t="s">
        <v>669</v>
      </c>
      <c r="I371" s="371" t="s">
        <v>667</v>
      </c>
      <c r="J371" s="383">
        <f t="shared" si="55"/>
        <v>0</v>
      </c>
      <c r="K371" s="371">
        <v>0</v>
      </c>
      <c r="L371" s="371">
        <f t="shared" si="56"/>
        <v>0</v>
      </c>
      <c r="M371" s="371">
        <f t="shared" si="57"/>
        <v>0</v>
      </c>
      <c r="N371" s="371">
        <f t="shared" si="58"/>
        <v>0</v>
      </c>
      <c r="O371" s="371">
        <f t="shared" si="59"/>
        <v>0</v>
      </c>
      <c r="P371" s="371">
        <f t="shared" si="60"/>
        <v>0</v>
      </c>
      <c r="Q371" s="371">
        <f t="shared" si="61"/>
        <v>0</v>
      </c>
      <c r="R371" s="371">
        <f t="shared" si="62"/>
        <v>0</v>
      </c>
      <c r="S371" s="371"/>
      <c r="T371" s="371"/>
      <c r="U371" s="371"/>
      <c r="V371" s="371"/>
      <c r="W371" s="371"/>
      <c r="X371" s="371"/>
      <c r="Y371" s="371"/>
      <c r="Z371" s="371"/>
      <c r="AA371" s="371"/>
      <c r="AB371" s="371"/>
      <c r="AC371" s="371"/>
      <c r="AD371" s="371"/>
      <c r="AE371" s="371"/>
      <c r="AF371" s="371"/>
      <c r="AG371" s="371"/>
      <c r="AH371" s="371"/>
      <c r="AI371" s="371"/>
      <c r="AJ371" s="371"/>
      <c r="AK371" s="371"/>
      <c r="AL371" s="371"/>
      <c r="AM371" s="371"/>
      <c r="AN371" s="371"/>
      <c r="AO371" s="371"/>
      <c r="AP371" s="371"/>
      <c r="AQ371" s="371"/>
      <c r="AR371" s="371"/>
      <c r="AS371" s="371"/>
      <c r="AT371" s="371"/>
    </row>
    <row r="372" spans="2:46" ht="15" x14ac:dyDescent="0.25">
      <c r="B372" s="372" t="s">
        <v>669</v>
      </c>
      <c r="C372" s="372" t="str">
        <f>CONCATENATE('Budget-Output-Worksheet'!$G$8)</f>
        <v>FY26</v>
      </c>
      <c r="E372" s="371" t="s">
        <v>667</v>
      </c>
      <c r="F372" s="371"/>
      <c r="G372" s="371" t="s">
        <v>669</v>
      </c>
      <c r="H372" s="371" t="s">
        <v>669</v>
      </c>
      <c r="I372" s="371" t="s">
        <v>667</v>
      </c>
      <c r="J372" s="383">
        <f t="shared" si="55"/>
        <v>0</v>
      </c>
      <c r="K372" s="371">
        <v>0</v>
      </c>
      <c r="L372" s="371">
        <f t="shared" si="56"/>
        <v>0</v>
      </c>
      <c r="M372" s="371">
        <f t="shared" si="57"/>
        <v>0</v>
      </c>
      <c r="N372" s="371">
        <f t="shared" si="58"/>
        <v>0</v>
      </c>
      <c r="O372" s="371">
        <f t="shared" si="59"/>
        <v>0</v>
      </c>
      <c r="P372" s="371">
        <f t="shared" si="60"/>
        <v>0</v>
      </c>
      <c r="Q372" s="371">
        <f t="shared" si="61"/>
        <v>0</v>
      </c>
      <c r="R372" s="371">
        <f t="shared" si="62"/>
        <v>0</v>
      </c>
      <c r="S372" s="371"/>
      <c r="T372" s="371"/>
      <c r="U372" s="371"/>
      <c r="V372" s="371"/>
      <c r="W372" s="371"/>
      <c r="X372" s="371"/>
      <c r="Y372" s="371"/>
      <c r="Z372" s="371"/>
      <c r="AA372" s="371"/>
      <c r="AB372" s="371"/>
      <c r="AC372" s="371"/>
      <c r="AD372" s="371"/>
      <c r="AE372" s="371"/>
      <c r="AF372" s="371"/>
      <c r="AG372" s="371"/>
      <c r="AH372" s="371"/>
      <c r="AI372" s="371"/>
      <c r="AJ372" s="371"/>
      <c r="AK372" s="371"/>
      <c r="AL372" s="371"/>
      <c r="AM372" s="371"/>
      <c r="AN372" s="371"/>
      <c r="AO372" s="371"/>
      <c r="AP372" s="371"/>
      <c r="AQ372" s="371"/>
      <c r="AR372" s="371"/>
      <c r="AS372" s="371"/>
      <c r="AT372" s="371"/>
    </row>
    <row r="373" spans="2:46" ht="15" x14ac:dyDescent="0.25">
      <c r="B373" s="372" t="s">
        <v>669</v>
      </c>
      <c r="C373" s="372" t="str">
        <f>CONCATENATE('Budget-Output-Worksheet'!$G$8)</f>
        <v>FY26</v>
      </c>
      <c r="E373" s="371" t="s">
        <v>667</v>
      </c>
      <c r="F373" s="371"/>
      <c r="G373" s="371" t="s">
        <v>669</v>
      </c>
      <c r="H373" s="371" t="s">
        <v>669</v>
      </c>
      <c r="I373" s="371" t="s">
        <v>667</v>
      </c>
      <c r="J373" s="383">
        <f t="shared" si="55"/>
        <v>0</v>
      </c>
      <c r="K373" s="371">
        <v>0</v>
      </c>
      <c r="L373" s="371">
        <f t="shared" si="56"/>
        <v>0</v>
      </c>
      <c r="M373" s="371">
        <f t="shared" si="57"/>
        <v>0</v>
      </c>
      <c r="N373" s="371">
        <f t="shared" si="58"/>
        <v>0</v>
      </c>
      <c r="O373" s="371">
        <f t="shared" si="59"/>
        <v>0</v>
      </c>
      <c r="P373" s="371">
        <f t="shared" si="60"/>
        <v>0</v>
      </c>
      <c r="Q373" s="371">
        <f t="shared" si="61"/>
        <v>0</v>
      </c>
      <c r="R373" s="371">
        <f t="shared" si="62"/>
        <v>0</v>
      </c>
      <c r="S373" s="371"/>
      <c r="T373" s="371"/>
      <c r="U373" s="371"/>
      <c r="V373" s="371"/>
      <c r="W373" s="371"/>
      <c r="X373" s="371"/>
      <c r="Y373" s="371"/>
      <c r="Z373" s="371"/>
      <c r="AA373" s="371"/>
      <c r="AB373" s="371"/>
      <c r="AC373" s="371"/>
      <c r="AD373" s="371"/>
      <c r="AE373" s="371"/>
      <c r="AF373" s="371"/>
      <c r="AG373" s="371"/>
      <c r="AH373" s="371"/>
      <c r="AI373" s="371"/>
      <c r="AJ373" s="371"/>
      <c r="AK373" s="371"/>
      <c r="AL373" s="371"/>
      <c r="AM373" s="371"/>
      <c r="AN373" s="371"/>
      <c r="AO373" s="371"/>
      <c r="AP373" s="371"/>
      <c r="AQ373" s="371"/>
      <c r="AR373" s="371"/>
      <c r="AS373" s="371"/>
      <c r="AT373" s="371"/>
    </row>
    <row r="374" spans="2:46" ht="15" x14ac:dyDescent="0.25">
      <c r="B374" s="372" t="s">
        <v>669</v>
      </c>
      <c r="C374" s="372" t="str">
        <f>CONCATENATE('Budget-Output-Worksheet'!$G$8)</f>
        <v>FY26</v>
      </c>
      <c r="E374" s="371" t="s">
        <v>667</v>
      </c>
      <c r="F374" s="371"/>
      <c r="G374" s="371" t="s">
        <v>669</v>
      </c>
      <c r="H374" s="371" t="s">
        <v>669</v>
      </c>
      <c r="I374" s="371" t="s">
        <v>667</v>
      </c>
      <c r="J374" s="383">
        <f t="shared" si="55"/>
        <v>0</v>
      </c>
      <c r="K374" s="371">
        <v>0</v>
      </c>
      <c r="L374" s="371">
        <f t="shared" si="56"/>
        <v>0</v>
      </c>
      <c r="M374" s="371">
        <f t="shared" si="57"/>
        <v>0</v>
      </c>
      <c r="N374" s="371">
        <f t="shared" si="58"/>
        <v>0</v>
      </c>
      <c r="O374" s="371">
        <f t="shared" si="59"/>
        <v>0</v>
      </c>
      <c r="P374" s="371">
        <f t="shared" si="60"/>
        <v>0</v>
      </c>
      <c r="Q374" s="371">
        <f t="shared" si="61"/>
        <v>0</v>
      </c>
      <c r="R374" s="371">
        <f t="shared" si="62"/>
        <v>0</v>
      </c>
      <c r="S374" s="371"/>
      <c r="T374" s="371"/>
      <c r="U374" s="371"/>
      <c r="V374" s="371"/>
      <c r="W374" s="371"/>
      <c r="X374" s="371"/>
      <c r="Y374" s="371"/>
      <c r="Z374" s="371"/>
      <c r="AA374" s="371"/>
      <c r="AB374" s="371"/>
      <c r="AC374" s="371"/>
      <c r="AD374" s="371"/>
      <c r="AE374" s="371"/>
      <c r="AF374" s="371"/>
      <c r="AG374" s="371"/>
      <c r="AH374" s="371"/>
      <c r="AI374" s="371"/>
      <c r="AJ374" s="371"/>
      <c r="AK374" s="371"/>
      <c r="AL374" s="371"/>
      <c r="AM374" s="371"/>
      <c r="AN374" s="371"/>
      <c r="AO374" s="371"/>
      <c r="AP374" s="371"/>
      <c r="AQ374" s="371"/>
      <c r="AR374" s="371"/>
      <c r="AS374" s="371"/>
      <c r="AT374" s="371"/>
    </row>
    <row r="375" spans="2:46" ht="15" x14ac:dyDescent="0.25">
      <c r="B375" s="372" t="s">
        <v>669</v>
      </c>
      <c r="C375" s="372" t="str">
        <f>CONCATENATE('Budget-Output-Worksheet'!$G$8)</f>
        <v>FY26</v>
      </c>
      <c r="E375" s="371" t="s">
        <v>667</v>
      </c>
      <c r="F375" s="371"/>
      <c r="G375" s="371" t="s">
        <v>669</v>
      </c>
      <c r="H375" s="371" t="s">
        <v>669</v>
      </c>
      <c r="I375" s="371" t="s">
        <v>667</v>
      </c>
      <c r="J375" s="383">
        <f t="shared" si="55"/>
        <v>0</v>
      </c>
      <c r="K375" s="371">
        <v>0</v>
      </c>
      <c r="L375" s="371">
        <f t="shared" si="56"/>
        <v>0</v>
      </c>
      <c r="M375" s="371">
        <f t="shared" si="57"/>
        <v>0</v>
      </c>
      <c r="N375" s="371">
        <f t="shared" si="58"/>
        <v>0</v>
      </c>
      <c r="O375" s="371">
        <f t="shared" si="59"/>
        <v>0</v>
      </c>
      <c r="P375" s="371">
        <f t="shared" si="60"/>
        <v>0</v>
      </c>
      <c r="Q375" s="371">
        <f t="shared" si="61"/>
        <v>0</v>
      </c>
      <c r="R375" s="371">
        <f t="shared" si="62"/>
        <v>0</v>
      </c>
      <c r="S375" s="371"/>
      <c r="T375" s="371"/>
      <c r="U375" s="371"/>
      <c r="V375" s="371"/>
      <c r="W375" s="371"/>
      <c r="X375" s="371"/>
      <c r="Y375" s="371"/>
      <c r="Z375" s="371"/>
      <c r="AA375" s="371"/>
      <c r="AB375" s="371"/>
      <c r="AC375" s="371"/>
      <c r="AD375" s="371"/>
      <c r="AE375" s="371"/>
      <c r="AF375" s="371"/>
      <c r="AG375" s="371"/>
      <c r="AH375" s="371"/>
      <c r="AI375" s="371"/>
      <c r="AJ375" s="371"/>
      <c r="AK375" s="371"/>
      <c r="AL375" s="371"/>
      <c r="AM375" s="371"/>
      <c r="AN375" s="371"/>
      <c r="AO375" s="371"/>
      <c r="AP375" s="371"/>
      <c r="AQ375" s="371"/>
      <c r="AR375" s="371"/>
      <c r="AS375" s="371"/>
      <c r="AT375" s="371"/>
    </row>
    <row r="376" spans="2:46" ht="15" x14ac:dyDescent="0.25">
      <c r="B376" s="372" t="s">
        <v>669</v>
      </c>
      <c r="C376" s="372" t="str">
        <f>CONCATENATE('Budget-Output-Worksheet'!$G$8)</f>
        <v>FY26</v>
      </c>
      <c r="E376" s="371" t="s">
        <v>667</v>
      </c>
      <c r="F376" s="371"/>
      <c r="G376" s="371" t="s">
        <v>669</v>
      </c>
      <c r="H376" s="371" t="s">
        <v>669</v>
      </c>
      <c r="I376" s="371" t="s">
        <v>667</v>
      </c>
      <c r="J376" s="383">
        <f t="shared" si="55"/>
        <v>0</v>
      </c>
      <c r="K376" s="371">
        <v>0</v>
      </c>
      <c r="L376" s="371">
        <f t="shared" si="56"/>
        <v>0</v>
      </c>
      <c r="M376" s="371">
        <f t="shared" si="57"/>
        <v>0</v>
      </c>
      <c r="N376" s="371">
        <f t="shared" si="58"/>
        <v>0</v>
      </c>
      <c r="O376" s="371">
        <f t="shared" si="59"/>
        <v>0</v>
      </c>
      <c r="P376" s="371">
        <f t="shared" si="60"/>
        <v>0</v>
      </c>
      <c r="Q376" s="371">
        <f t="shared" si="61"/>
        <v>0</v>
      </c>
      <c r="R376" s="371">
        <f t="shared" si="62"/>
        <v>0</v>
      </c>
      <c r="S376" s="371"/>
      <c r="T376" s="371"/>
      <c r="U376" s="371"/>
      <c r="V376" s="371"/>
      <c r="W376" s="371"/>
      <c r="X376" s="371"/>
      <c r="Y376" s="371"/>
      <c r="Z376" s="371"/>
      <c r="AA376" s="371"/>
      <c r="AB376" s="371"/>
      <c r="AC376" s="371"/>
      <c r="AD376" s="371"/>
      <c r="AE376" s="371"/>
      <c r="AF376" s="371"/>
      <c r="AG376" s="371"/>
      <c r="AH376" s="371"/>
      <c r="AI376" s="371"/>
      <c r="AJ376" s="371"/>
      <c r="AK376" s="371"/>
      <c r="AL376" s="371"/>
      <c r="AM376" s="371"/>
      <c r="AN376" s="371"/>
      <c r="AO376" s="371"/>
      <c r="AP376" s="371"/>
      <c r="AQ376" s="371"/>
      <c r="AR376" s="371"/>
      <c r="AS376" s="371"/>
      <c r="AT376" s="371"/>
    </row>
    <row r="377" spans="2:46" ht="15" x14ac:dyDescent="0.25">
      <c r="B377" s="372" t="s">
        <v>669</v>
      </c>
      <c r="C377" s="372" t="str">
        <f>CONCATENATE('Budget-Output-Worksheet'!$G$8)</f>
        <v>FY26</v>
      </c>
      <c r="E377" s="371" t="s">
        <v>667</v>
      </c>
      <c r="F377" s="371"/>
      <c r="G377" s="371" t="s">
        <v>669</v>
      </c>
      <c r="H377" s="371" t="s">
        <v>669</v>
      </c>
      <c r="I377" s="371" t="s">
        <v>667</v>
      </c>
      <c r="J377" s="383">
        <f t="shared" si="55"/>
        <v>0</v>
      </c>
      <c r="K377" s="371">
        <v>0</v>
      </c>
      <c r="L377" s="371">
        <f t="shared" si="56"/>
        <v>0</v>
      </c>
      <c r="M377" s="371">
        <f t="shared" si="57"/>
        <v>0</v>
      </c>
      <c r="N377" s="371">
        <f t="shared" si="58"/>
        <v>0</v>
      </c>
      <c r="O377" s="371">
        <f t="shared" si="59"/>
        <v>0</v>
      </c>
      <c r="P377" s="371">
        <f t="shared" si="60"/>
        <v>0</v>
      </c>
      <c r="Q377" s="371">
        <f t="shared" si="61"/>
        <v>0</v>
      </c>
      <c r="R377" s="371">
        <f t="shared" si="62"/>
        <v>0</v>
      </c>
      <c r="S377" s="371"/>
      <c r="T377" s="371"/>
      <c r="U377" s="371"/>
      <c r="V377" s="371"/>
      <c r="W377" s="371"/>
      <c r="X377" s="371"/>
      <c r="Y377" s="371"/>
      <c r="Z377" s="371"/>
      <c r="AA377" s="371"/>
      <c r="AB377" s="371"/>
      <c r="AC377" s="371"/>
      <c r="AD377" s="371"/>
      <c r="AE377" s="371"/>
      <c r="AF377" s="371"/>
      <c r="AG377" s="371"/>
      <c r="AH377" s="371"/>
      <c r="AI377" s="371"/>
      <c r="AJ377" s="371"/>
      <c r="AK377" s="371"/>
      <c r="AL377" s="371"/>
      <c r="AM377" s="371"/>
      <c r="AN377" s="371"/>
      <c r="AO377" s="371"/>
      <c r="AP377" s="371"/>
      <c r="AQ377" s="371"/>
      <c r="AR377" s="371"/>
      <c r="AS377" s="371"/>
      <c r="AT377" s="371"/>
    </row>
    <row r="378" spans="2:46" ht="15" x14ac:dyDescent="0.25">
      <c r="B378" s="372" t="s">
        <v>669</v>
      </c>
      <c r="C378" s="372" t="str">
        <f>CONCATENATE('Budget-Output-Worksheet'!$G$8)</f>
        <v>FY26</v>
      </c>
      <c r="E378" s="371" t="s">
        <v>667</v>
      </c>
      <c r="F378" s="371"/>
      <c r="G378" s="371" t="s">
        <v>669</v>
      </c>
      <c r="H378" s="371" t="s">
        <v>669</v>
      </c>
      <c r="I378" s="371" t="s">
        <v>667</v>
      </c>
      <c r="J378" s="383">
        <f t="shared" si="55"/>
        <v>0</v>
      </c>
      <c r="K378" s="371">
        <v>0</v>
      </c>
      <c r="L378" s="371">
        <f t="shared" si="56"/>
        <v>0</v>
      </c>
      <c r="M378" s="371">
        <f t="shared" si="57"/>
        <v>0</v>
      </c>
      <c r="N378" s="371">
        <f t="shared" si="58"/>
        <v>0</v>
      </c>
      <c r="O378" s="371">
        <f t="shared" si="59"/>
        <v>0</v>
      </c>
      <c r="P378" s="371">
        <f t="shared" si="60"/>
        <v>0</v>
      </c>
      <c r="Q378" s="371">
        <f t="shared" si="61"/>
        <v>0</v>
      </c>
      <c r="R378" s="371">
        <f t="shared" si="62"/>
        <v>0</v>
      </c>
      <c r="S378" s="371"/>
      <c r="T378" s="371"/>
      <c r="U378" s="371"/>
      <c r="V378" s="371"/>
      <c r="W378" s="371"/>
      <c r="X378" s="371"/>
      <c r="Y378" s="371"/>
      <c r="Z378" s="371"/>
      <c r="AA378" s="371"/>
      <c r="AB378" s="371"/>
      <c r="AC378" s="371"/>
      <c r="AD378" s="371"/>
      <c r="AE378" s="371"/>
      <c r="AF378" s="371"/>
      <c r="AG378" s="371"/>
      <c r="AH378" s="371"/>
      <c r="AI378" s="371"/>
      <c r="AJ378" s="371"/>
      <c r="AK378" s="371"/>
      <c r="AL378" s="371"/>
      <c r="AM378" s="371"/>
      <c r="AN378" s="371"/>
      <c r="AO378" s="371"/>
      <c r="AP378" s="371"/>
      <c r="AQ378" s="371"/>
      <c r="AR378" s="371"/>
      <c r="AS378" s="371"/>
      <c r="AT378" s="371"/>
    </row>
    <row r="379" spans="2:46" ht="15" x14ac:dyDescent="0.25">
      <c r="B379" s="372" t="s">
        <v>669</v>
      </c>
      <c r="C379" s="372" t="str">
        <f>CONCATENATE('Budget-Output-Worksheet'!$G$8)</f>
        <v>FY26</v>
      </c>
      <c r="E379" s="371" t="s">
        <v>667</v>
      </c>
      <c r="F379" s="371"/>
      <c r="G379" s="371" t="s">
        <v>669</v>
      </c>
      <c r="H379" s="371" t="s">
        <v>669</v>
      </c>
      <c r="I379" s="371" t="s">
        <v>667</v>
      </c>
      <c r="J379" s="383">
        <f t="shared" si="55"/>
        <v>0</v>
      </c>
      <c r="K379" s="371">
        <v>0</v>
      </c>
      <c r="L379" s="371">
        <f t="shared" si="56"/>
        <v>0</v>
      </c>
      <c r="M379" s="371">
        <f t="shared" si="57"/>
        <v>0</v>
      </c>
      <c r="N379" s="371">
        <f t="shared" si="58"/>
        <v>0</v>
      </c>
      <c r="O379" s="371">
        <f t="shared" si="59"/>
        <v>0</v>
      </c>
      <c r="P379" s="371">
        <f t="shared" si="60"/>
        <v>0</v>
      </c>
      <c r="Q379" s="371">
        <f t="shared" si="61"/>
        <v>0</v>
      </c>
      <c r="R379" s="371">
        <f t="shared" si="62"/>
        <v>0</v>
      </c>
      <c r="S379" s="371"/>
      <c r="T379" s="371"/>
      <c r="U379" s="371"/>
      <c r="V379" s="371"/>
      <c r="W379" s="371"/>
      <c r="X379" s="371"/>
      <c r="Y379" s="371"/>
      <c r="Z379" s="371"/>
      <c r="AA379" s="371"/>
      <c r="AB379" s="371"/>
      <c r="AC379" s="371"/>
      <c r="AD379" s="371"/>
      <c r="AE379" s="371"/>
      <c r="AF379" s="371"/>
      <c r="AG379" s="371"/>
      <c r="AH379" s="371"/>
      <c r="AI379" s="371"/>
      <c r="AJ379" s="371"/>
      <c r="AK379" s="371"/>
      <c r="AL379" s="371"/>
      <c r="AM379" s="371"/>
      <c r="AN379" s="371"/>
      <c r="AO379" s="371"/>
      <c r="AP379" s="371"/>
      <c r="AQ379" s="371"/>
      <c r="AR379" s="371"/>
      <c r="AS379" s="371"/>
      <c r="AT379" s="371"/>
    </row>
    <row r="380" spans="2:46" ht="15" x14ac:dyDescent="0.25">
      <c r="B380" s="372" t="s">
        <v>669</v>
      </c>
      <c r="C380" s="372" t="str">
        <f>CONCATENATE('Budget-Output-Worksheet'!$G$8)</f>
        <v>FY26</v>
      </c>
      <c r="E380" s="371" t="s">
        <v>667</v>
      </c>
      <c r="F380" s="371"/>
      <c r="G380" s="371" t="s">
        <v>669</v>
      </c>
      <c r="H380" s="371" t="s">
        <v>669</v>
      </c>
      <c r="I380" s="371" t="s">
        <v>667</v>
      </c>
      <c r="J380" s="383">
        <f t="shared" si="55"/>
        <v>0</v>
      </c>
      <c r="K380" s="371">
        <v>0</v>
      </c>
      <c r="L380" s="371">
        <f t="shared" si="56"/>
        <v>0</v>
      </c>
      <c r="M380" s="371">
        <f t="shared" si="57"/>
        <v>0</v>
      </c>
      <c r="N380" s="371">
        <f t="shared" si="58"/>
        <v>0</v>
      </c>
      <c r="O380" s="371">
        <f t="shared" si="59"/>
        <v>0</v>
      </c>
      <c r="P380" s="371">
        <f t="shared" si="60"/>
        <v>0</v>
      </c>
      <c r="Q380" s="371">
        <f t="shared" si="61"/>
        <v>0</v>
      </c>
      <c r="R380" s="371">
        <f t="shared" si="62"/>
        <v>0</v>
      </c>
      <c r="S380" s="371"/>
      <c r="T380" s="371"/>
      <c r="U380" s="371"/>
      <c r="V380" s="371"/>
      <c r="W380" s="371"/>
      <c r="X380" s="371"/>
      <c r="Y380" s="371"/>
      <c r="Z380" s="371"/>
      <c r="AA380" s="371"/>
      <c r="AB380" s="371"/>
      <c r="AC380" s="371"/>
      <c r="AD380" s="371"/>
      <c r="AE380" s="371"/>
      <c r="AF380" s="371"/>
      <c r="AG380" s="371"/>
      <c r="AH380" s="371"/>
      <c r="AI380" s="371"/>
      <c r="AJ380" s="371"/>
      <c r="AK380" s="371"/>
      <c r="AL380" s="371"/>
      <c r="AM380" s="371"/>
      <c r="AN380" s="371"/>
      <c r="AO380" s="371"/>
      <c r="AP380" s="371"/>
      <c r="AQ380" s="371"/>
      <c r="AR380" s="371"/>
      <c r="AS380" s="371"/>
      <c r="AT380" s="371"/>
    </row>
    <row r="381" spans="2:46" ht="15" x14ac:dyDescent="0.25">
      <c r="B381" s="372" t="s">
        <v>669</v>
      </c>
      <c r="C381" s="372" t="str">
        <f>CONCATENATE('Budget-Output-Worksheet'!$G$8)</f>
        <v>FY26</v>
      </c>
      <c r="E381" s="371" t="s">
        <v>667</v>
      </c>
      <c r="F381" s="371"/>
      <c r="G381" s="371" t="s">
        <v>669</v>
      </c>
      <c r="H381" s="371" t="s">
        <v>669</v>
      </c>
      <c r="I381" s="371" t="s">
        <v>667</v>
      </c>
      <c r="J381" s="383">
        <f t="shared" si="55"/>
        <v>0</v>
      </c>
      <c r="K381" s="371">
        <v>0</v>
      </c>
      <c r="L381" s="371">
        <f t="shared" si="56"/>
        <v>0</v>
      </c>
      <c r="M381" s="371">
        <f t="shared" si="57"/>
        <v>0</v>
      </c>
      <c r="N381" s="371">
        <f t="shared" si="58"/>
        <v>0</v>
      </c>
      <c r="O381" s="371">
        <f t="shared" si="59"/>
        <v>0</v>
      </c>
      <c r="P381" s="371">
        <f t="shared" si="60"/>
        <v>0</v>
      </c>
      <c r="Q381" s="371">
        <f t="shared" si="61"/>
        <v>0</v>
      </c>
      <c r="R381" s="371">
        <f t="shared" si="62"/>
        <v>0</v>
      </c>
      <c r="S381" s="371"/>
      <c r="T381" s="371"/>
      <c r="U381" s="371"/>
      <c r="V381" s="371"/>
      <c r="W381" s="371"/>
      <c r="X381" s="371"/>
      <c r="Y381" s="371"/>
      <c r="Z381" s="371"/>
      <c r="AA381" s="371"/>
      <c r="AB381" s="371"/>
      <c r="AC381" s="371"/>
      <c r="AD381" s="371"/>
      <c r="AE381" s="371"/>
      <c r="AF381" s="371"/>
      <c r="AG381" s="371"/>
      <c r="AH381" s="371"/>
      <c r="AI381" s="371"/>
      <c r="AJ381" s="371"/>
      <c r="AK381" s="371"/>
      <c r="AL381" s="371"/>
      <c r="AM381" s="371"/>
      <c r="AN381" s="371"/>
      <c r="AO381" s="371"/>
      <c r="AP381" s="371"/>
      <c r="AQ381" s="371"/>
      <c r="AR381" s="371"/>
      <c r="AS381" s="371"/>
      <c r="AT381" s="371"/>
    </row>
    <row r="382" spans="2:46" ht="15" x14ac:dyDescent="0.25">
      <c r="B382" s="372" t="s">
        <v>669</v>
      </c>
      <c r="C382" s="372" t="str">
        <f>CONCATENATE('Budget-Output-Worksheet'!$G$8)</f>
        <v>FY26</v>
      </c>
      <c r="E382" s="371" t="s">
        <v>667</v>
      </c>
      <c r="F382" s="371"/>
      <c r="G382" s="371" t="s">
        <v>669</v>
      </c>
      <c r="H382" s="371" t="s">
        <v>669</v>
      </c>
      <c r="I382" s="371" t="s">
        <v>667</v>
      </c>
      <c r="J382" s="383">
        <f t="shared" si="55"/>
        <v>0</v>
      </c>
      <c r="K382" s="371">
        <v>0</v>
      </c>
      <c r="L382" s="371">
        <f t="shared" si="56"/>
        <v>0</v>
      </c>
      <c r="M382" s="371">
        <f t="shared" si="57"/>
        <v>0</v>
      </c>
      <c r="N382" s="371">
        <f t="shared" si="58"/>
        <v>0</v>
      </c>
      <c r="O382" s="371">
        <f t="shared" si="59"/>
        <v>0</v>
      </c>
      <c r="P382" s="371">
        <f t="shared" si="60"/>
        <v>0</v>
      </c>
      <c r="Q382" s="371">
        <f t="shared" si="61"/>
        <v>0</v>
      </c>
      <c r="R382" s="371">
        <f t="shared" si="62"/>
        <v>0</v>
      </c>
      <c r="S382" s="371"/>
      <c r="T382" s="371"/>
      <c r="U382" s="371"/>
      <c r="V382" s="371"/>
      <c r="W382" s="371"/>
      <c r="X382" s="371"/>
      <c r="Y382" s="371"/>
      <c r="Z382" s="371"/>
      <c r="AA382" s="371"/>
      <c r="AB382" s="371"/>
      <c r="AC382" s="371"/>
      <c r="AD382" s="371"/>
      <c r="AE382" s="371"/>
      <c r="AF382" s="371"/>
      <c r="AG382" s="371"/>
      <c r="AH382" s="371"/>
      <c r="AI382" s="371"/>
      <c r="AJ382" s="371"/>
      <c r="AK382" s="371"/>
      <c r="AL382" s="371"/>
      <c r="AM382" s="371"/>
      <c r="AN382" s="371"/>
      <c r="AO382" s="371"/>
      <c r="AP382" s="371"/>
      <c r="AQ382" s="371"/>
      <c r="AR382" s="371"/>
      <c r="AS382" s="371"/>
      <c r="AT382" s="371"/>
    </row>
    <row r="383" spans="2:46" ht="15" x14ac:dyDescent="0.25">
      <c r="B383" s="372" t="s">
        <v>669</v>
      </c>
      <c r="C383" s="372" t="str">
        <f>CONCATENATE('Budget-Output-Worksheet'!$G$8)</f>
        <v>FY26</v>
      </c>
      <c r="E383" s="371" t="s">
        <v>667</v>
      </c>
      <c r="F383" s="371"/>
      <c r="G383" s="371" t="s">
        <v>669</v>
      </c>
      <c r="H383" s="371" t="s">
        <v>669</v>
      </c>
      <c r="I383" s="371" t="s">
        <v>667</v>
      </c>
      <c r="J383" s="383">
        <f t="shared" si="55"/>
        <v>0</v>
      </c>
      <c r="K383" s="371">
        <v>0</v>
      </c>
      <c r="L383" s="371">
        <f t="shared" si="56"/>
        <v>0</v>
      </c>
      <c r="M383" s="371">
        <f t="shared" si="57"/>
        <v>0</v>
      </c>
      <c r="N383" s="371">
        <f t="shared" si="58"/>
        <v>0</v>
      </c>
      <c r="O383" s="371">
        <f t="shared" si="59"/>
        <v>0</v>
      </c>
      <c r="P383" s="371">
        <f t="shared" si="60"/>
        <v>0</v>
      </c>
      <c r="Q383" s="371">
        <f t="shared" si="61"/>
        <v>0</v>
      </c>
      <c r="R383" s="371">
        <f t="shared" si="62"/>
        <v>0</v>
      </c>
      <c r="S383" s="371"/>
      <c r="T383" s="371"/>
      <c r="U383" s="371"/>
      <c r="V383" s="371"/>
      <c r="W383" s="371"/>
      <c r="X383" s="371"/>
      <c r="Y383" s="371"/>
      <c r="Z383" s="371"/>
      <c r="AA383" s="371"/>
      <c r="AB383" s="371"/>
      <c r="AC383" s="371"/>
      <c r="AD383" s="371"/>
      <c r="AE383" s="371"/>
      <c r="AF383" s="371"/>
      <c r="AG383" s="371"/>
      <c r="AH383" s="371"/>
      <c r="AI383" s="371"/>
      <c r="AJ383" s="371"/>
      <c r="AK383" s="371"/>
      <c r="AL383" s="371"/>
      <c r="AM383" s="371"/>
      <c r="AN383" s="371"/>
      <c r="AO383" s="371"/>
      <c r="AP383" s="371"/>
      <c r="AQ383" s="371"/>
      <c r="AR383" s="371"/>
      <c r="AS383" s="371"/>
      <c r="AT383" s="371"/>
    </row>
    <row r="384" spans="2:46" ht="15" x14ac:dyDescent="0.25">
      <c r="B384" s="372" t="s">
        <v>669</v>
      </c>
      <c r="C384" s="372" t="str">
        <f>CONCATENATE('Budget-Output-Worksheet'!$G$8)</f>
        <v>FY26</v>
      </c>
      <c r="E384" s="371" t="s">
        <v>667</v>
      </c>
      <c r="F384" s="371"/>
      <c r="G384" s="371" t="s">
        <v>669</v>
      </c>
      <c r="H384" s="371" t="s">
        <v>669</v>
      </c>
      <c r="I384" s="371" t="s">
        <v>667</v>
      </c>
      <c r="J384" s="383">
        <f t="shared" si="55"/>
        <v>0</v>
      </c>
      <c r="K384" s="371">
        <v>0</v>
      </c>
      <c r="L384" s="371">
        <f t="shared" si="56"/>
        <v>0</v>
      </c>
      <c r="M384" s="371">
        <f t="shared" si="57"/>
        <v>0</v>
      </c>
      <c r="N384" s="371">
        <f t="shared" si="58"/>
        <v>0</v>
      </c>
      <c r="O384" s="371">
        <f t="shared" si="59"/>
        <v>0</v>
      </c>
      <c r="P384" s="371">
        <f t="shared" si="60"/>
        <v>0</v>
      </c>
      <c r="Q384" s="371">
        <f t="shared" si="61"/>
        <v>0</v>
      </c>
      <c r="R384" s="371">
        <f t="shared" si="62"/>
        <v>0</v>
      </c>
      <c r="S384" s="371"/>
      <c r="T384" s="371"/>
      <c r="U384" s="371"/>
      <c r="V384" s="371"/>
      <c r="W384" s="371"/>
      <c r="X384" s="371"/>
      <c r="Y384" s="371"/>
      <c r="Z384" s="371"/>
      <c r="AA384" s="371"/>
      <c r="AB384" s="371"/>
      <c r="AC384" s="371"/>
      <c r="AD384" s="371"/>
      <c r="AE384" s="371"/>
      <c r="AF384" s="371"/>
      <c r="AG384" s="371"/>
      <c r="AH384" s="371"/>
      <c r="AI384" s="371"/>
      <c r="AJ384" s="371"/>
      <c r="AK384" s="371"/>
      <c r="AL384" s="371"/>
      <c r="AM384" s="371"/>
      <c r="AN384" s="371"/>
      <c r="AO384" s="371"/>
      <c r="AP384" s="371"/>
      <c r="AQ384" s="371"/>
      <c r="AR384" s="371"/>
      <c r="AS384" s="371"/>
      <c r="AT384" s="371"/>
    </row>
    <row r="385" spans="2:46" ht="15" x14ac:dyDescent="0.25">
      <c r="B385" s="372" t="s">
        <v>669</v>
      </c>
      <c r="C385" s="372" t="str">
        <f>CONCATENATE('Budget-Output-Worksheet'!$G$8)</f>
        <v>FY26</v>
      </c>
      <c r="E385" s="371" t="s">
        <v>667</v>
      </c>
      <c r="F385" s="371"/>
      <c r="G385" s="371" t="s">
        <v>669</v>
      </c>
      <c r="H385" s="371" t="s">
        <v>669</v>
      </c>
      <c r="I385" s="371" t="s">
        <v>667</v>
      </c>
      <c r="J385" s="383">
        <f t="shared" si="55"/>
        <v>0</v>
      </c>
      <c r="K385" s="371">
        <v>0</v>
      </c>
      <c r="L385" s="371">
        <f t="shared" si="56"/>
        <v>0</v>
      </c>
      <c r="M385" s="371">
        <f t="shared" si="57"/>
        <v>0</v>
      </c>
      <c r="N385" s="371">
        <f t="shared" si="58"/>
        <v>0</v>
      </c>
      <c r="O385" s="371">
        <f t="shared" si="59"/>
        <v>0</v>
      </c>
      <c r="P385" s="371">
        <f t="shared" si="60"/>
        <v>0</v>
      </c>
      <c r="Q385" s="371">
        <f t="shared" si="61"/>
        <v>0</v>
      </c>
      <c r="R385" s="371">
        <f t="shared" si="62"/>
        <v>0</v>
      </c>
      <c r="S385" s="371"/>
      <c r="T385" s="371"/>
      <c r="U385" s="371"/>
      <c r="V385" s="371"/>
      <c r="W385" s="371"/>
      <c r="X385" s="371"/>
      <c r="Y385" s="371"/>
      <c r="Z385" s="371"/>
      <c r="AA385" s="371"/>
      <c r="AB385" s="371"/>
      <c r="AC385" s="371"/>
      <c r="AD385" s="371"/>
      <c r="AE385" s="371"/>
      <c r="AF385" s="371"/>
      <c r="AG385" s="371"/>
      <c r="AH385" s="371"/>
      <c r="AI385" s="371"/>
      <c r="AJ385" s="371"/>
      <c r="AK385" s="371"/>
      <c r="AL385" s="371"/>
      <c r="AM385" s="371"/>
      <c r="AN385" s="371"/>
      <c r="AO385" s="371"/>
      <c r="AP385" s="371"/>
      <c r="AQ385" s="371"/>
      <c r="AR385" s="371"/>
      <c r="AS385" s="371"/>
      <c r="AT385" s="371"/>
    </row>
    <row r="386" spans="2:46" ht="15" x14ac:dyDescent="0.25">
      <c r="B386" s="372" t="s">
        <v>669</v>
      </c>
      <c r="C386" s="372" t="str">
        <f>CONCATENATE('Budget-Output-Worksheet'!$G$8)</f>
        <v>FY26</v>
      </c>
      <c r="E386" s="371" t="s">
        <v>667</v>
      </c>
      <c r="F386" s="371"/>
      <c r="G386" s="371" t="s">
        <v>669</v>
      </c>
      <c r="H386" s="371" t="s">
        <v>669</v>
      </c>
      <c r="I386" s="371" t="s">
        <v>667</v>
      </c>
      <c r="J386" s="383">
        <f t="shared" ref="J386:J449" si="63">IF(C386="FY23",K386,IF(C386="FY24",L386,IF(C386="FY25",M386,IF(C386="FY26",N386,IF(C386="FY27",O386,IF(C386="FY28",P386,IF(C386="FY29",Q386,IF(C386="FY30",R386))))))))</f>
        <v>0</v>
      </c>
      <c r="K386" s="371">
        <v>0</v>
      </c>
      <c r="L386" s="371">
        <f t="shared" ref="L386:L449" si="64">K386</f>
        <v>0</v>
      </c>
      <c r="M386" s="371">
        <f t="shared" ref="M386:M449" si="65">L386</f>
        <v>0</v>
      </c>
      <c r="N386" s="371">
        <f t="shared" ref="N386:N449" si="66">M386</f>
        <v>0</v>
      </c>
      <c r="O386" s="371">
        <f t="shared" ref="O386:O449" si="67">N386</f>
        <v>0</v>
      </c>
      <c r="P386" s="371">
        <f t="shared" ref="P386:P449" si="68">O386</f>
        <v>0</v>
      </c>
      <c r="Q386" s="371">
        <f t="shared" ref="Q386:Q449" si="69">P386</f>
        <v>0</v>
      </c>
      <c r="R386" s="371">
        <f t="shared" ref="R386:R449" si="70">Q386</f>
        <v>0</v>
      </c>
      <c r="S386" s="371"/>
      <c r="T386" s="371"/>
      <c r="U386" s="371"/>
      <c r="V386" s="371"/>
      <c r="W386" s="371"/>
      <c r="X386" s="371"/>
      <c r="Y386" s="371"/>
      <c r="Z386" s="371"/>
      <c r="AA386" s="371"/>
      <c r="AB386" s="371"/>
      <c r="AC386" s="371"/>
      <c r="AD386" s="371"/>
      <c r="AE386" s="371"/>
      <c r="AF386" s="371"/>
      <c r="AG386" s="371"/>
      <c r="AH386" s="371"/>
      <c r="AI386" s="371"/>
      <c r="AJ386" s="371"/>
      <c r="AK386" s="371"/>
      <c r="AL386" s="371"/>
      <c r="AM386" s="371"/>
      <c r="AN386" s="371"/>
      <c r="AO386" s="371"/>
      <c r="AP386" s="371"/>
      <c r="AQ386" s="371"/>
      <c r="AR386" s="371"/>
      <c r="AS386" s="371"/>
      <c r="AT386" s="371"/>
    </row>
    <row r="387" spans="2:46" ht="15" x14ac:dyDescent="0.25">
      <c r="B387" s="372" t="s">
        <v>669</v>
      </c>
      <c r="C387" s="372" t="str">
        <f>CONCATENATE('Budget-Output-Worksheet'!$G$8)</f>
        <v>FY26</v>
      </c>
      <c r="E387" s="371" t="s">
        <v>667</v>
      </c>
      <c r="F387" s="371"/>
      <c r="G387" s="371" t="s">
        <v>669</v>
      </c>
      <c r="H387" s="371" t="s">
        <v>669</v>
      </c>
      <c r="I387" s="371" t="s">
        <v>667</v>
      </c>
      <c r="J387" s="383">
        <f t="shared" si="63"/>
        <v>0</v>
      </c>
      <c r="K387" s="371">
        <v>0</v>
      </c>
      <c r="L387" s="371">
        <f t="shared" si="64"/>
        <v>0</v>
      </c>
      <c r="M387" s="371">
        <f t="shared" si="65"/>
        <v>0</v>
      </c>
      <c r="N387" s="371">
        <f t="shared" si="66"/>
        <v>0</v>
      </c>
      <c r="O387" s="371">
        <f t="shared" si="67"/>
        <v>0</v>
      </c>
      <c r="P387" s="371">
        <f t="shared" si="68"/>
        <v>0</v>
      </c>
      <c r="Q387" s="371">
        <f t="shared" si="69"/>
        <v>0</v>
      </c>
      <c r="R387" s="371">
        <f t="shared" si="70"/>
        <v>0</v>
      </c>
      <c r="S387" s="371"/>
      <c r="T387" s="371"/>
      <c r="U387" s="371"/>
      <c r="V387" s="371"/>
      <c r="W387" s="371"/>
      <c r="X387" s="371"/>
      <c r="Y387" s="371"/>
      <c r="Z387" s="371"/>
      <c r="AA387" s="371"/>
      <c r="AB387" s="371"/>
      <c r="AC387" s="371"/>
      <c r="AD387" s="371"/>
      <c r="AE387" s="371"/>
      <c r="AF387" s="371"/>
      <c r="AG387" s="371"/>
      <c r="AH387" s="371"/>
      <c r="AI387" s="371"/>
      <c r="AJ387" s="371"/>
      <c r="AK387" s="371"/>
      <c r="AL387" s="371"/>
      <c r="AM387" s="371"/>
      <c r="AN387" s="371"/>
      <c r="AO387" s="371"/>
      <c r="AP387" s="371"/>
      <c r="AQ387" s="371"/>
      <c r="AR387" s="371"/>
      <c r="AS387" s="371"/>
      <c r="AT387" s="371"/>
    </row>
    <row r="388" spans="2:46" ht="15" x14ac:dyDescent="0.25">
      <c r="B388" s="372" t="s">
        <v>669</v>
      </c>
      <c r="C388" s="372" t="str">
        <f>CONCATENATE('Budget-Output-Worksheet'!$G$8)</f>
        <v>FY26</v>
      </c>
      <c r="E388" s="371" t="s">
        <v>667</v>
      </c>
      <c r="F388" s="371"/>
      <c r="G388" s="371" t="s">
        <v>669</v>
      </c>
      <c r="H388" s="371" t="s">
        <v>669</v>
      </c>
      <c r="I388" s="371" t="s">
        <v>667</v>
      </c>
      <c r="J388" s="383">
        <f t="shared" si="63"/>
        <v>0</v>
      </c>
      <c r="K388" s="371">
        <v>0</v>
      </c>
      <c r="L388" s="371">
        <f t="shared" si="64"/>
        <v>0</v>
      </c>
      <c r="M388" s="371">
        <f t="shared" si="65"/>
        <v>0</v>
      </c>
      <c r="N388" s="371">
        <f t="shared" si="66"/>
        <v>0</v>
      </c>
      <c r="O388" s="371">
        <f t="shared" si="67"/>
        <v>0</v>
      </c>
      <c r="P388" s="371">
        <f t="shared" si="68"/>
        <v>0</v>
      </c>
      <c r="Q388" s="371">
        <f t="shared" si="69"/>
        <v>0</v>
      </c>
      <c r="R388" s="371">
        <f t="shared" si="70"/>
        <v>0</v>
      </c>
      <c r="S388" s="371"/>
      <c r="T388" s="371"/>
      <c r="U388" s="371"/>
      <c r="V388" s="371"/>
      <c r="W388" s="371"/>
      <c r="X388" s="371"/>
      <c r="Y388" s="371"/>
      <c r="Z388" s="371"/>
      <c r="AA388" s="371"/>
      <c r="AB388" s="371"/>
      <c r="AC388" s="371"/>
      <c r="AD388" s="371"/>
      <c r="AE388" s="371"/>
      <c r="AF388" s="371"/>
      <c r="AG388" s="371"/>
      <c r="AH388" s="371"/>
      <c r="AI388" s="371"/>
      <c r="AJ388" s="371"/>
      <c r="AK388" s="371"/>
      <c r="AL388" s="371"/>
      <c r="AM388" s="371"/>
      <c r="AN388" s="371"/>
      <c r="AO388" s="371"/>
      <c r="AP388" s="371"/>
      <c r="AQ388" s="371"/>
      <c r="AR388" s="371"/>
      <c r="AS388" s="371"/>
      <c r="AT388" s="371"/>
    </row>
    <row r="389" spans="2:46" ht="15" x14ac:dyDescent="0.25">
      <c r="B389" s="372" t="s">
        <v>669</v>
      </c>
      <c r="C389" s="372" t="str">
        <f>CONCATENATE('Budget-Output-Worksheet'!$G$8)</f>
        <v>FY26</v>
      </c>
      <c r="E389" s="371" t="s">
        <v>667</v>
      </c>
      <c r="F389" s="371"/>
      <c r="G389" s="371" t="s">
        <v>669</v>
      </c>
      <c r="H389" s="371" t="s">
        <v>669</v>
      </c>
      <c r="I389" s="371" t="s">
        <v>667</v>
      </c>
      <c r="J389" s="383">
        <f t="shared" si="63"/>
        <v>0</v>
      </c>
      <c r="K389" s="371">
        <v>0</v>
      </c>
      <c r="L389" s="371">
        <f t="shared" si="64"/>
        <v>0</v>
      </c>
      <c r="M389" s="371">
        <f t="shared" si="65"/>
        <v>0</v>
      </c>
      <c r="N389" s="371">
        <f t="shared" si="66"/>
        <v>0</v>
      </c>
      <c r="O389" s="371">
        <f t="shared" si="67"/>
        <v>0</v>
      </c>
      <c r="P389" s="371">
        <f t="shared" si="68"/>
        <v>0</v>
      </c>
      <c r="Q389" s="371">
        <f t="shared" si="69"/>
        <v>0</v>
      </c>
      <c r="R389" s="371">
        <f t="shared" si="70"/>
        <v>0</v>
      </c>
      <c r="S389" s="371"/>
      <c r="T389" s="371"/>
      <c r="U389" s="371"/>
      <c r="V389" s="371"/>
      <c r="W389" s="371"/>
      <c r="X389" s="371"/>
      <c r="Y389" s="371"/>
      <c r="Z389" s="371"/>
      <c r="AA389" s="371"/>
      <c r="AB389" s="371"/>
      <c r="AC389" s="371"/>
      <c r="AD389" s="371"/>
      <c r="AE389" s="371"/>
      <c r="AF389" s="371"/>
      <c r="AG389" s="371"/>
      <c r="AH389" s="371"/>
      <c r="AI389" s="371"/>
      <c r="AJ389" s="371"/>
      <c r="AK389" s="371"/>
      <c r="AL389" s="371"/>
      <c r="AM389" s="371"/>
      <c r="AN389" s="371"/>
      <c r="AO389" s="371"/>
      <c r="AP389" s="371"/>
      <c r="AQ389" s="371"/>
      <c r="AR389" s="371"/>
      <c r="AS389" s="371"/>
      <c r="AT389" s="371"/>
    </row>
    <row r="390" spans="2:46" ht="15" x14ac:dyDescent="0.25">
      <c r="B390" s="372" t="s">
        <v>669</v>
      </c>
      <c r="C390" s="372" t="str">
        <f>CONCATENATE('Budget-Output-Worksheet'!$G$8)</f>
        <v>FY26</v>
      </c>
      <c r="E390" s="371" t="s">
        <v>667</v>
      </c>
      <c r="F390" s="371"/>
      <c r="G390" s="371" t="s">
        <v>669</v>
      </c>
      <c r="H390" s="371" t="s">
        <v>669</v>
      </c>
      <c r="I390" s="371" t="s">
        <v>667</v>
      </c>
      <c r="J390" s="383">
        <f t="shared" si="63"/>
        <v>0</v>
      </c>
      <c r="K390" s="371">
        <v>0</v>
      </c>
      <c r="L390" s="371">
        <f t="shared" si="64"/>
        <v>0</v>
      </c>
      <c r="M390" s="371">
        <f t="shared" si="65"/>
        <v>0</v>
      </c>
      <c r="N390" s="371">
        <f t="shared" si="66"/>
        <v>0</v>
      </c>
      <c r="O390" s="371">
        <f t="shared" si="67"/>
        <v>0</v>
      </c>
      <c r="P390" s="371">
        <f t="shared" si="68"/>
        <v>0</v>
      </c>
      <c r="Q390" s="371">
        <f t="shared" si="69"/>
        <v>0</v>
      </c>
      <c r="R390" s="371">
        <f t="shared" si="70"/>
        <v>0</v>
      </c>
      <c r="S390" s="371"/>
      <c r="T390" s="371"/>
      <c r="U390" s="371"/>
      <c r="V390" s="371"/>
      <c r="W390" s="371"/>
      <c r="X390" s="371"/>
      <c r="Y390" s="371"/>
      <c r="Z390" s="371"/>
      <c r="AA390" s="371"/>
      <c r="AB390" s="371"/>
      <c r="AC390" s="371"/>
      <c r="AD390" s="371"/>
      <c r="AE390" s="371"/>
      <c r="AF390" s="371"/>
      <c r="AG390" s="371"/>
      <c r="AH390" s="371"/>
      <c r="AI390" s="371"/>
      <c r="AJ390" s="371"/>
      <c r="AK390" s="371"/>
      <c r="AL390" s="371"/>
      <c r="AM390" s="371"/>
      <c r="AN390" s="371"/>
      <c r="AO390" s="371"/>
      <c r="AP390" s="371"/>
      <c r="AQ390" s="371"/>
      <c r="AR390" s="371"/>
      <c r="AS390" s="371"/>
      <c r="AT390" s="371"/>
    </row>
    <row r="391" spans="2:46" ht="15" x14ac:dyDescent="0.25">
      <c r="B391" s="372" t="s">
        <v>669</v>
      </c>
      <c r="C391" s="372" t="str">
        <f>CONCATENATE('Budget-Output-Worksheet'!$G$8)</f>
        <v>FY26</v>
      </c>
      <c r="E391" s="371" t="s">
        <v>667</v>
      </c>
      <c r="F391" s="371"/>
      <c r="G391" s="371" t="s">
        <v>669</v>
      </c>
      <c r="H391" s="371" t="s">
        <v>669</v>
      </c>
      <c r="I391" s="371" t="s">
        <v>667</v>
      </c>
      <c r="J391" s="383">
        <f t="shared" si="63"/>
        <v>0</v>
      </c>
      <c r="K391" s="371">
        <v>0</v>
      </c>
      <c r="L391" s="371">
        <f t="shared" si="64"/>
        <v>0</v>
      </c>
      <c r="M391" s="371">
        <f t="shared" si="65"/>
        <v>0</v>
      </c>
      <c r="N391" s="371">
        <f t="shared" si="66"/>
        <v>0</v>
      </c>
      <c r="O391" s="371">
        <f t="shared" si="67"/>
        <v>0</v>
      </c>
      <c r="P391" s="371">
        <f t="shared" si="68"/>
        <v>0</v>
      </c>
      <c r="Q391" s="371">
        <f t="shared" si="69"/>
        <v>0</v>
      </c>
      <c r="R391" s="371">
        <f t="shared" si="70"/>
        <v>0</v>
      </c>
      <c r="S391" s="371"/>
      <c r="T391" s="371"/>
      <c r="U391" s="371"/>
      <c r="V391" s="371"/>
      <c r="W391" s="371"/>
      <c r="X391" s="371"/>
      <c r="Y391" s="371"/>
      <c r="Z391" s="371"/>
      <c r="AA391" s="371"/>
      <c r="AB391" s="371"/>
      <c r="AC391" s="371"/>
      <c r="AD391" s="371"/>
      <c r="AE391" s="371"/>
      <c r="AF391" s="371"/>
      <c r="AG391" s="371"/>
      <c r="AH391" s="371"/>
      <c r="AI391" s="371"/>
      <c r="AJ391" s="371"/>
      <c r="AK391" s="371"/>
      <c r="AL391" s="371"/>
      <c r="AM391" s="371"/>
      <c r="AN391" s="371"/>
      <c r="AO391" s="371"/>
      <c r="AP391" s="371"/>
      <c r="AQ391" s="371"/>
      <c r="AR391" s="371"/>
      <c r="AS391" s="371"/>
      <c r="AT391" s="371"/>
    </row>
    <row r="392" spans="2:46" ht="15" x14ac:dyDescent="0.25">
      <c r="B392" s="372" t="s">
        <v>669</v>
      </c>
      <c r="C392" s="372" t="str">
        <f>CONCATENATE('Budget-Output-Worksheet'!$G$8)</f>
        <v>FY26</v>
      </c>
      <c r="E392" s="371" t="s">
        <v>667</v>
      </c>
      <c r="F392" s="371"/>
      <c r="G392" s="371" t="s">
        <v>669</v>
      </c>
      <c r="H392" s="371" t="s">
        <v>669</v>
      </c>
      <c r="I392" s="371" t="s">
        <v>667</v>
      </c>
      <c r="J392" s="383">
        <f t="shared" si="63"/>
        <v>0</v>
      </c>
      <c r="K392" s="371">
        <v>0</v>
      </c>
      <c r="L392" s="371">
        <f t="shared" si="64"/>
        <v>0</v>
      </c>
      <c r="M392" s="371">
        <f t="shared" si="65"/>
        <v>0</v>
      </c>
      <c r="N392" s="371">
        <f t="shared" si="66"/>
        <v>0</v>
      </c>
      <c r="O392" s="371">
        <f t="shared" si="67"/>
        <v>0</v>
      </c>
      <c r="P392" s="371">
        <f t="shared" si="68"/>
        <v>0</v>
      </c>
      <c r="Q392" s="371">
        <f t="shared" si="69"/>
        <v>0</v>
      </c>
      <c r="R392" s="371">
        <f t="shared" si="70"/>
        <v>0</v>
      </c>
      <c r="S392" s="371"/>
      <c r="T392" s="371"/>
      <c r="U392" s="371"/>
      <c r="V392" s="371"/>
      <c r="W392" s="371"/>
      <c r="X392" s="371"/>
      <c r="Y392" s="371"/>
      <c r="Z392" s="371"/>
      <c r="AA392" s="371"/>
      <c r="AB392" s="371"/>
      <c r="AC392" s="371"/>
      <c r="AD392" s="371"/>
      <c r="AE392" s="371"/>
      <c r="AF392" s="371"/>
      <c r="AG392" s="371"/>
      <c r="AH392" s="371"/>
      <c r="AI392" s="371"/>
      <c r="AJ392" s="371"/>
      <c r="AK392" s="371"/>
      <c r="AL392" s="371"/>
      <c r="AM392" s="371"/>
      <c r="AN392" s="371"/>
      <c r="AO392" s="371"/>
      <c r="AP392" s="371"/>
      <c r="AQ392" s="371"/>
      <c r="AR392" s="371"/>
      <c r="AS392" s="371"/>
      <c r="AT392" s="371"/>
    </row>
    <row r="393" spans="2:46" ht="15" x14ac:dyDescent="0.25">
      <c r="B393" s="372" t="s">
        <v>669</v>
      </c>
      <c r="C393" s="372" t="str">
        <f>CONCATENATE('Budget-Output-Worksheet'!$G$8)</f>
        <v>FY26</v>
      </c>
      <c r="E393" s="371" t="s">
        <v>667</v>
      </c>
      <c r="F393" s="371"/>
      <c r="G393" s="371" t="s">
        <v>669</v>
      </c>
      <c r="H393" s="371" t="s">
        <v>669</v>
      </c>
      <c r="I393" s="371" t="s">
        <v>667</v>
      </c>
      <c r="J393" s="383">
        <f t="shared" si="63"/>
        <v>0</v>
      </c>
      <c r="K393" s="371">
        <v>0</v>
      </c>
      <c r="L393" s="371">
        <f t="shared" si="64"/>
        <v>0</v>
      </c>
      <c r="M393" s="371">
        <f t="shared" si="65"/>
        <v>0</v>
      </c>
      <c r="N393" s="371">
        <f t="shared" si="66"/>
        <v>0</v>
      </c>
      <c r="O393" s="371">
        <f t="shared" si="67"/>
        <v>0</v>
      </c>
      <c r="P393" s="371">
        <f t="shared" si="68"/>
        <v>0</v>
      </c>
      <c r="Q393" s="371">
        <f t="shared" si="69"/>
        <v>0</v>
      </c>
      <c r="R393" s="371">
        <f t="shared" si="70"/>
        <v>0</v>
      </c>
      <c r="S393" s="371"/>
      <c r="T393" s="371"/>
      <c r="U393" s="371"/>
      <c r="V393" s="371"/>
      <c r="W393" s="371"/>
      <c r="X393" s="371"/>
      <c r="Y393" s="371"/>
      <c r="Z393" s="371"/>
      <c r="AA393" s="371"/>
      <c r="AB393" s="371"/>
      <c r="AC393" s="371"/>
      <c r="AD393" s="371"/>
      <c r="AE393" s="371"/>
      <c r="AF393" s="371"/>
      <c r="AG393" s="371"/>
      <c r="AH393" s="371"/>
      <c r="AI393" s="371"/>
      <c r="AJ393" s="371"/>
      <c r="AK393" s="371"/>
      <c r="AL393" s="371"/>
      <c r="AM393" s="371"/>
      <c r="AN393" s="371"/>
      <c r="AO393" s="371"/>
      <c r="AP393" s="371"/>
      <c r="AQ393" s="371"/>
      <c r="AR393" s="371"/>
      <c r="AS393" s="371"/>
      <c r="AT393" s="371"/>
    </row>
    <row r="394" spans="2:46" ht="15" x14ac:dyDescent="0.25">
      <c r="B394" s="372" t="s">
        <v>669</v>
      </c>
      <c r="C394" s="372" t="str">
        <f>CONCATENATE('Budget-Output-Worksheet'!$G$8)</f>
        <v>FY26</v>
      </c>
      <c r="E394" s="371" t="s">
        <v>667</v>
      </c>
      <c r="F394" s="371"/>
      <c r="G394" s="371" t="s">
        <v>669</v>
      </c>
      <c r="H394" s="371" t="s">
        <v>669</v>
      </c>
      <c r="I394" s="371" t="s">
        <v>667</v>
      </c>
      <c r="J394" s="383">
        <f t="shared" si="63"/>
        <v>0</v>
      </c>
      <c r="K394" s="371">
        <v>0</v>
      </c>
      <c r="L394" s="371">
        <f t="shared" si="64"/>
        <v>0</v>
      </c>
      <c r="M394" s="371">
        <f t="shared" si="65"/>
        <v>0</v>
      </c>
      <c r="N394" s="371">
        <f t="shared" si="66"/>
        <v>0</v>
      </c>
      <c r="O394" s="371">
        <f t="shared" si="67"/>
        <v>0</v>
      </c>
      <c r="P394" s="371">
        <f t="shared" si="68"/>
        <v>0</v>
      </c>
      <c r="Q394" s="371">
        <f t="shared" si="69"/>
        <v>0</v>
      </c>
      <c r="R394" s="371">
        <f t="shared" si="70"/>
        <v>0</v>
      </c>
      <c r="S394" s="371"/>
      <c r="T394" s="371"/>
      <c r="U394" s="371"/>
      <c r="V394" s="371"/>
      <c r="W394" s="371"/>
      <c r="X394" s="371"/>
      <c r="Y394" s="371"/>
      <c r="Z394" s="371"/>
      <c r="AA394" s="371"/>
      <c r="AB394" s="371"/>
      <c r="AC394" s="371"/>
      <c r="AD394" s="371"/>
      <c r="AE394" s="371"/>
      <c r="AF394" s="371"/>
      <c r="AG394" s="371"/>
      <c r="AH394" s="371"/>
      <c r="AI394" s="371"/>
      <c r="AJ394" s="371"/>
      <c r="AK394" s="371"/>
      <c r="AL394" s="371"/>
      <c r="AM394" s="371"/>
      <c r="AN394" s="371"/>
      <c r="AO394" s="371"/>
      <c r="AP394" s="371"/>
      <c r="AQ394" s="371"/>
      <c r="AR394" s="371"/>
      <c r="AS394" s="371"/>
      <c r="AT394" s="371"/>
    </row>
    <row r="395" spans="2:46" ht="15" x14ac:dyDescent="0.25">
      <c r="B395" s="372" t="s">
        <v>669</v>
      </c>
      <c r="C395" s="372" t="str">
        <f>CONCATENATE('Budget-Output-Worksheet'!$G$8)</f>
        <v>FY26</v>
      </c>
      <c r="E395" s="371" t="s">
        <v>667</v>
      </c>
      <c r="F395" s="371"/>
      <c r="G395" s="371" t="s">
        <v>669</v>
      </c>
      <c r="H395" s="371" t="s">
        <v>669</v>
      </c>
      <c r="I395" s="371" t="s">
        <v>667</v>
      </c>
      <c r="J395" s="383">
        <f t="shared" si="63"/>
        <v>0</v>
      </c>
      <c r="K395" s="371">
        <v>0</v>
      </c>
      <c r="L395" s="371">
        <f t="shared" si="64"/>
        <v>0</v>
      </c>
      <c r="M395" s="371">
        <f t="shared" si="65"/>
        <v>0</v>
      </c>
      <c r="N395" s="371">
        <f t="shared" si="66"/>
        <v>0</v>
      </c>
      <c r="O395" s="371">
        <f t="shared" si="67"/>
        <v>0</v>
      </c>
      <c r="P395" s="371">
        <f t="shared" si="68"/>
        <v>0</v>
      </c>
      <c r="Q395" s="371">
        <f t="shared" si="69"/>
        <v>0</v>
      </c>
      <c r="R395" s="371">
        <f t="shared" si="70"/>
        <v>0</v>
      </c>
      <c r="S395" s="371"/>
      <c r="T395" s="371"/>
      <c r="U395" s="371"/>
      <c r="V395" s="371"/>
      <c r="W395" s="371"/>
      <c r="X395" s="371"/>
      <c r="Y395" s="371"/>
      <c r="Z395" s="371"/>
      <c r="AA395" s="371"/>
      <c r="AB395" s="371"/>
      <c r="AC395" s="371"/>
      <c r="AD395" s="371"/>
      <c r="AE395" s="371"/>
      <c r="AF395" s="371"/>
      <c r="AG395" s="371"/>
      <c r="AH395" s="371"/>
      <c r="AI395" s="371"/>
      <c r="AJ395" s="371"/>
      <c r="AK395" s="371"/>
      <c r="AL395" s="371"/>
      <c r="AM395" s="371"/>
      <c r="AN395" s="371"/>
      <c r="AO395" s="371"/>
      <c r="AP395" s="371"/>
      <c r="AQ395" s="371"/>
      <c r="AR395" s="371"/>
      <c r="AS395" s="371"/>
      <c r="AT395" s="371"/>
    </row>
    <row r="396" spans="2:46" ht="15" x14ac:dyDescent="0.25">
      <c r="B396" s="372" t="s">
        <v>669</v>
      </c>
      <c r="C396" s="372" t="str">
        <f>CONCATENATE('Budget-Output-Worksheet'!$G$8)</f>
        <v>FY26</v>
      </c>
      <c r="E396" s="371" t="s">
        <v>667</v>
      </c>
      <c r="F396" s="371"/>
      <c r="G396" s="371" t="s">
        <v>669</v>
      </c>
      <c r="H396" s="371" t="s">
        <v>669</v>
      </c>
      <c r="I396" s="371" t="s">
        <v>667</v>
      </c>
      <c r="J396" s="383">
        <f t="shared" si="63"/>
        <v>0</v>
      </c>
      <c r="K396" s="371">
        <v>0</v>
      </c>
      <c r="L396" s="371">
        <f t="shared" si="64"/>
        <v>0</v>
      </c>
      <c r="M396" s="371">
        <f t="shared" si="65"/>
        <v>0</v>
      </c>
      <c r="N396" s="371">
        <f t="shared" si="66"/>
        <v>0</v>
      </c>
      <c r="O396" s="371">
        <f t="shared" si="67"/>
        <v>0</v>
      </c>
      <c r="P396" s="371">
        <f t="shared" si="68"/>
        <v>0</v>
      </c>
      <c r="Q396" s="371">
        <f t="shared" si="69"/>
        <v>0</v>
      </c>
      <c r="R396" s="371">
        <f t="shared" si="70"/>
        <v>0</v>
      </c>
      <c r="S396" s="371"/>
      <c r="T396" s="371"/>
      <c r="U396" s="371"/>
      <c r="V396" s="371"/>
      <c r="W396" s="371"/>
      <c r="X396" s="371"/>
      <c r="Y396" s="371"/>
      <c r="Z396" s="371"/>
      <c r="AA396" s="371"/>
      <c r="AB396" s="371"/>
      <c r="AC396" s="371"/>
      <c r="AD396" s="371"/>
      <c r="AE396" s="371"/>
      <c r="AF396" s="371"/>
      <c r="AG396" s="371"/>
      <c r="AH396" s="371"/>
      <c r="AI396" s="371"/>
      <c r="AJ396" s="371"/>
      <c r="AK396" s="371"/>
      <c r="AL396" s="371"/>
      <c r="AM396" s="371"/>
      <c r="AN396" s="371"/>
      <c r="AO396" s="371"/>
      <c r="AP396" s="371"/>
      <c r="AQ396" s="371"/>
      <c r="AR396" s="371"/>
      <c r="AS396" s="371"/>
      <c r="AT396" s="371"/>
    </row>
    <row r="397" spans="2:46" ht="15" x14ac:dyDescent="0.25">
      <c r="B397" s="372" t="s">
        <v>669</v>
      </c>
      <c r="C397" s="372" t="str">
        <f>CONCATENATE('Budget-Output-Worksheet'!$G$8)</f>
        <v>FY26</v>
      </c>
      <c r="E397" s="371" t="s">
        <v>667</v>
      </c>
      <c r="F397" s="371"/>
      <c r="G397" s="371" t="s">
        <v>669</v>
      </c>
      <c r="H397" s="371" t="s">
        <v>669</v>
      </c>
      <c r="I397" s="371" t="s">
        <v>667</v>
      </c>
      <c r="J397" s="383">
        <f t="shared" si="63"/>
        <v>0</v>
      </c>
      <c r="K397" s="371">
        <v>0</v>
      </c>
      <c r="L397" s="371">
        <f t="shared" si="64"/>
        <v>0</v>
      </c>
      <c r="M397" s="371">
        <f t="shared" si="65"/>
        <v>0</v>
      </c>
      <c r="N397" s="371">
        <f t="shared" si="66"/>
        <v>0</v>
      </c>
      <c r="O397" s="371">
        <f t="shared" si="67"/>
        <v>0</v>
      </c>
      <c r="P397" s="371">
        <f t="shared" si="68"/>
        <v>0</v>
      </c>
      <c r="Q397" s="371">
        <f t="shared" si="69"/>
        <v>0</v>
      </c>
      <c r="R397" s="371">
        <f t="shared" si="70"/>
        <v>0</v>
      </c>
      <c r="S397" s="371"/>
      <c r="T397" s="371"/>
      <c r="U397" s="371"/>
      <c r="V397" s="371"/>
      <c r="W397" s="371"/>
      <c r="X397" s="371"/>
      <c r="Y397" s="371"/>
      <c r="Z397" s="371"/>
      <c r="AA397" s="371"/>
      <c r="AB397" s="371"/>
      <c r="AC397" s="371"/>
      <c r="AD397" s="371"/>
      <c r="AE397" s="371"/>
      <c r="AF397" s="371"/>
      <c r="AG397" s="371"/>
      <c r="AH397" s="371"/>
      <c r="AI397" s="371"/>
      <c r="AJ397" s="371"/>
      <c r="AK397" s="371"/>
      <c r="AL397" s="371"/>
      <c r="AM397" s="371"/>
      <c r="AN397" s="371"/>
      <c r="AO397" s="371"/>
      <c r="AP397" s="371"/>
      <c r="AQ397" s="371"/>
      <c r="AR397" s="371"/>
      <c r="AS397" s="371"/>
      <c r="AT397" s="371"/>
    </row>
    <row r="398" spans="2:46" ht="15" x14ac:dyDescent="0.25">
      <c r="B398" s="372" t="s">
        <v>669</v>
      </c>
      <c r="C398" s="372" t="str">
        <f>CONCATENATE('Budget-Output-Worksheet'!$G$8)</f>
        <v>FY26</v>
      </c>
      <c r="E398" s="371" t="s">
        <v>667</v>
      </c>
      <c r="F398" s="371"/>
      <c r="G398" s="371" t="s">
        <v>669</v>
      </c>
      <c r="H398" s="371" t="s">
        <v>669</v>
      </c>
      <c r="I398" s="371" t="s">
        <v>667</v>
      </c>
      <c r="J398" s="383">
        <f t="shared" si="63"/>
        <v>0</v>
      </c>
      <c r="K398" s="371">
        <v>0</v>
      </c>
      <c r="L398" s="371">
        <f t="shared" si="64"/>
        <v>0</v>
      </c>
      <c r="M398" s="371">
        <f t="shared" si="65"/>
        <v>0</v>
      </c>
      <c r="N398" s="371">
        <f t="shared" si="66"/>
        <v>0</v>
      </c>
      <c r="O398" s="371">
        <f t="shared" si="67"/>
        <v>0</v>
      </c>
      <c r="P398" s="371">
        <f t="shared" si="68"/>
        <v>0</v>
      </c>
      <c r="Q398" s="371">
        <f t="shared" si="69"/>
        <v>0</v>
      </c>
      <c r="R398" s="371">
        <f t="shared" si="70"/>
        <v>0</v>
      </c>
      <c r="S398" s="371"/>
      <c r="T398" s="371"/>
      <c r="U398" s="371"/>
      <c r="V398" s="371"/>
      <c r="W398" s="371"/>
      <c r="X398" s="371"/>
      <c r="Y398" s="371"/>
      <c r="Z398" s="371"/>
      <c r="AA398" s="371"/>
      <c r="AB398" s="371"/>
      <c r="AC398" s="371"/>
      <c r="AD398" s="371"/>
      <c r="AE398" s="371"/>
      <c r="AF398" s="371"/>
      <c r="AG398" s="371"/>
      <c r="AH398" s="371"/>
      <c r="AI398" s="371"/>
      <c r="AJ398" s="371"/>
      <c r="AK398" s="371"/>
      <c r="AL398" s="371"/>
      <c r="AM398" s="371"/>
      <c r="AN398" s="371"/>
      <c r="AO398" s="371"/>
      <c r="AP398" s="371"/>
      <c r="AQ398" s="371"/>
      <c r="AR398" s="371"/>
      <c r="AS398" s="371"/>
      <c r="AT398" s="371"/>
    </row>
    <row r="399" spans="2:46" ht="15" x14ac:dyDescent="0.25">
      <c r="B399" s="372" t="s">
        <v>669</v>
      </c>
      <c r="C399" s="372" t="str">
        <f>CONCATENATE('Budget-Output-Worksheet'!$G$8)</f>
        <v>FY26</v>
      </c>
      <c r="E399" s="371" t="s">
        <v>667</v>
      </c>
      <c r="F399" s="371"/>
      <c r="G399" s="371" t="s">
        <v>669</v>
      </c>
      <c r="H399" s="371" t="s">
        <v>669</v>
      </c>
      <c r="I399" s="371" t="s">
        <v>667</v>
      </c>
      <c r="J399" s="383">
        <f t="shared" si="63"/>
        <v>0</v>
      </c>
      <c r="K399" s="371">
        <v>0</v>
      </c>
      <c r="L399" s="371">
        <f t="shared" si="64"/>
        <v>0</v>
      </c>
      <c r="M399" s="371">
        <f t="shared" si="65"/>
        <v>0</v>
      </c>
      <c r="N399" s="371">
        <f t="shared" si="66"/>
        <v>0</v>
      </c>
      <c r="O399" s="371">
        <f t="shared" si="67"/>
        <v>0</v>
      </c>
      <c r="P399" s="371">
        <f t="shared" si="68"/>
        <v>0</v>
      </c>
      <c r="Q399" s="371">
        <f t="shared" si="69"/>
        <v>0</v>
      </c>
      <c r="R399" s="371">
        <f t="shared" si="70"/>
        <v>0</v>
      </c>
      <c r="S399" s="371"/>
      <c r="T399" s="371"/>
      <c r="U399" s="371"/>
      <c r="V399" s="371"/>
      <c r="W399" s="371"/>
      <c r="X399" s="371"/>
      <c r="Y399" s="371"/>
      <c r="Z399" s="371"/>
      <c r="AA399" s="371"/>
      <c r="AB399" s="371"/>
      <c r="AC399" s="371"/>
      <c r="AD399" s="371"/>
      <c r="AE399" s="371"/>
      <c r="AF399" s="371"/>
      <c r="AG399" s="371"/>
      <c r="AH399" s="371"/>
      <c r="AI399" s="371"/>
      <c r="AJ399" s="371"/>
      <c r="AK399" s="371"/>
      <c r="AL399" s="371"/>
      <c r="AM399" s="371"/>
      <c r="AN399" s="371"/>
      <c r="AO399" s="371"/>
      <c r="AP399" s="371"/>
      <c r="AQ399" s="371"/>
      <c r="AR399" s="371"/>
      <c r="AS399" s="371"/>
      <c r="AT399" s="371"/>
    </row>
    <row r="400" spans="2:46" ht="15" x14ac:dyDescent="0.25">
      <c r="B400" s="372" t="s">
        <v>669</v>
      </c>
      <c r="C400" s="372" t="str">
        <f>CONCATENATE('Budget-Output-Worksheet'!$G$8)</f>
        <v>FY26</v>
      </c>
      <c r="E400" s="371" t="s">
        <v>667</v>
      </c>
      <c r="F400" s="371"/>
      <c r="G400" s="371" t="s">
        <v>669</v>
      </c>
      <c r="H400" s="371" t="s">
        <v>669</v>
      </c>
      <c r="I400" s="371" t="s">
        <v>667</v>
      </c>
      <c r="J400" s="383">
        <f t="shared" si="63"/>
        <v>0</v>
      </c>
      <c r="K400" s="371">
        <v>0</v>
      </c>
      <c r="L400" s="371">
        <f t="shared" si="64"/>
        <v>0</v>
      </c>
      <c r="M400" s="371">
        <f t="shared" si="65"/>
        <v>0</v>
      </c>
      <c r="N400" s="371">
        <f t="shared" si="66"/>
        <v>0</v>
      </c>
      <c r="O400" s="371">
        <f t="shared" si="67"/>
        <v>0</v>
      </c>
      <c r="P400" s="371">
        <f t="shared" si="68"/>
        <v>0</v>
      </c>
      <c r="Q400" s="371">
        <f t="shared" si="69"/>
        <v>0</v>
      </c>
      <c r="R400" s="371">
        <f t="shared" si="70"/>
        <v>0</v>
      </c>
      <c r="S400" s="371"/>
      <c r="T400" s="371"/>
      <c r="U400" s="371"/>
      <c r="V400" s="371"/>
      <c r="W400" s="371"/>
      <c r="X400" s="371"/>
      <c r="Y400" s="371"/>
      <c r="Z400" s="371"/>
      <c r="AA400" s="371"/>
      <c r="AB400" s="371"/>
      <c r="AC400" s="371"/>
      <c r="AD400" s="371"/>
      <c r="AE400" s="371"/>
      <c r="AF400" s="371"/>
      <c r="AG400" s="371"/>
      <c r="AH400" s="371"/>
      <c r="AI400" s="371"/>
      <c r="AJ400" s="371"/>
      <c r="AK400" s="371"/>
      <c r="AL400" s="371"/>
      <c r="AM400" s="371"/>
      <c r="AN400" s="371"/>
      <c r="AO400" s="371"/>
      <c r="AP400" s="371"/>
      <c r="AQ400" s="371"/>
      <c r="AR400" s="371"/>
      <c r="AS400" s="371"/>
      <c r="AT400" s="371"/>
    </row>
    <row r="401" spans="2:46" ht="15" x14ac:dyDescent="0.25">
      <c r="B401" s="372" t="s">
        <v>669</v>
      </c>
      <c r="C401" s="372" t="str">
        <f>CONCATENATE('Budget-Output-Worksheet'!$G$8)</f>
        <v>FY26</v>
      </c>
      <c r="E401" s="371" t="s">
        <v>667</v>
      </c>
      <c r="F401" s="371"/>
      <c r="G401" s="371" t="s">
        <v>669</v>
      </c>
      <c r="H401" s="371" t="s">
        <v>669</v>
      </c>
      <c r="I401" s="371" t="s">
        <v>667</v>
      </c>
      <c r="J401" s="383">
        <f t="shared" si="63"/>
        <v>0</v>
      </c>
      <c r="K401" s="371">
        <v>0</v>
      </c>
      <c r="L401" s="371">
        <f t="shared" si="64"/>
        <v>0</v>
      </c>
      <c r="M401" s="371">
        <f t="shared" si="65"/>
        <v>0</v>
      </c>
      <c r="N401" s="371">
        <f t="shared" si="66"/>
        <v>0</v>
      </c>
      <c r="O401" s="371">
        <f t="shared" si="67"/>
        <v>0</v>
      </c>
      <c r="P401" s="371">
        <f t="shared" si="68"/>
        <v>0</v>
      </c>
      <c r="Q401" s="371">
        <f t="shared" si="69"/>
        <v>0</v>
      </c>
      <c r="R401" s="371">
        <f t="shared" si="70"/>
        <v>0</v>
      </c>
      <c r="S401" s="371"/>
      <c r="T401" s="371"/>
      <c r="U401" s="371"/>
      <c r="V401" s="371"/>
      <c r="W401" s="371"/>
      <c r="X401" s="371"/>
      <c r="Y401" s="371"/>
      <c r="Z401" s="371"/>
      <c r="AA401" s="371"/>
      <c r="AB401" s="371"/>
      <c r="AC401" s="371"/>
      <c r="AD401" s="371"/>
      <c r="AE401" s="371"/>
      <c r="AF401" s="371"/>
      <c r="AG401" s="371"/>
      <c r="AH401" s="371"/>
      <c r="AI401" s="371"/>
      <c r="AJ401" s="371"/>
      <c r="AK401" s="371"/>
      <c r="AL401" s="371"/>
      <c r="AM401" s="371"/>
      <c r="AN401" s="371"/>
      <c r="AO401" s="371"/>
      <c r="AP401" s="371"/>
      <c r="AQ401" s="371"/>
      <c r="AR401" s="371"/>
      <c r="AS401" s="371"/>
      <c r="AT401" s="371"/>
    </row>
    <row r="402" spans="2:46" ht="15" x14ac:dyDescent="0.25">
      <c r="B402" s="372" t="s">
        <v>669</v>
      </c>
      <c r="C402" s="372" t="str">
        <f>CONCATENATE('Budget-Output-Worksheet'!$G$8)</f>
        <v>FY26</v>
      </c>
      <c r="E402" s="371" t="s">
        <v>667</v>
      </c>
      <c r="F402" s="371"/>
      <c r="G402" s="371" t="s">
        <v>669</v>
      </c>
      <c r="H402" s="371" t="s">
        <v>669</v>
      </c>
      <c r="I402" s="371" t="s">
        <v>667</v>
      </c>
      <c r="J402" s="383">
        <f t="shared" si="63"/>
        <v>0</v>
      </c>
      <c r="K402" s="371">
        <v>0</v>
      </c>
      <c r="L402" s="371">
        <f t="shared" si="64"/>
        <v>0</v>
      </c>
      <c r="M402" s="371">
        <f t="shared" si="65"/>
        <v>0</v>
      </c>
      <c r="N402" s="371">
        <f t="shared" si="66"/>
        <v>0</v>
      </c>
      <c r="O402" s="371">
        <f t="shared" si="67"/>
        <v>0</v>
      </c>
      <c r="P402" s="371">
        <f t="shared" si="68"/>
        <v>0</v>
      </c>
      <c r="Q402" s="371">
        <f t="shared" si="69"/>
        <v>0</v>
      </c>
      <c r="R402" s="371">
        <f t="shared" si="70"/>
        <v>0</v>
      </c>
      <c r="S402" s="371"/>
      <c r="T402" s="371"/>
      <c r="U402" s="371"/>
      <c r="V402" s="371"/>
      <c r="W402" s="371"/>
      <c r="X402" s="371"/>
      <c r="Y402" s="371"/>
      <c r="Z402" s="371"/>
      <c r="AA402" s="371"/>
      <c r="AB402" s="371"/>
      <c r="AC402" s="371"/>
      <c r="AD402" s="371"/>
      <c r="AE402" s="371"/>
      <c r="AF402" s="371"/>
      <c r="AG402" s="371"/>
      <c r="AH402" s="371"/>
      <c r="AI402" s="371"/>
      <c r="AJ402" s="371"/>
      <c r="AK402" s="371"/>
      <c r="AL402" s="371"/>
      <c r="AM402" s="371"/>
      <c r="AN402" s="371"/>
      <c r="AO402" s="371"/>
      <c r="AP402" s="371"/>
      <c r="AQ402" s="371"/>
      <c r="AR402" s="371"/>
      <c r="AS402" s="371"/>
      <c r="AT402" s="371"/>
    </row>
    <row r="403" spans="2:46" ht="15" x14ac:dyDescent="0.25">
      <c r="B403" s="372" t="s">
        <v>669</v>
      </c>
      <c r="C403" s="372" t="str">
        <f>CONCATENATE('Budget-Output-Worksheet'!$G$8)</f>
        <v>FY26</v>
      </c>
      <c r="E403" s="371" t="s">
        <v>667</v>
      </c>
      <c r="F403" s="371"/>
      <c r="G403" s="371" t="s">
        <v>669</v>
      </c>
      <c r="H403" s="371" t="s">
        <v>669</v>
      </c>
      <c r="I403" s="371" t="s">
        <v>667</v>
      </c>
      <c r="J403" s="383">
        <f t="shared" si="63"/>
        <v>0</v>
      </c>
      <c r="K403" s="371">
        <v>0</v>
      </c>
      <c r="L403" s="371">
        <f t="shared" si="64"/>
        <v>0</v>
      </c>
      <c r="M403" s="371">
        <f t="shared" si="65"/>
        <v>0</v>
      </c>
      <c r="N403" s="371">
        <f t="shared" si="66"/>
        <v>0</v>
      </c>
      <c r="O403" s="371">
        <f t="shared" si="67"/>
        <v>0</v>
      </c>
      <c r="P403" s="371">
        <f t="shared" si="68"/>
        <v>0</v>
      </c>
      <c r="Q403" s="371">
        <f t="shared" si="69"/>
        <v>0</v>
      </c>
      <c r="R403" s="371">
        <f t="shared" si="70"/>
        <v>0</v>
      </c>
      <c r="S403" s="371"/>
      <c r="T403" s="371"/>
      <c r="U403" s="371"/>
      <c r="V403" s="371"/>
      <c r="W403" s="371"/>
      <c r="X403" s="371"/>
      <c r="Y403" s="371"/>
      <c r="Z403" s="371"/>
      <c r="AA403" s="371"/>
      <c r="AB403" s="371"/>
      <c r="AC403" s="371"/>
      <c r="AD403" s="371"/>
      <c r="AE403" s="371"/>
      <c r="AF403" s="371"/>
      <c r="AG403" s="371"/>
      <c r="AH403" s="371"/>
      <c r="AI403" s="371"/>
      <c r="AJ403" s="371"/>
      <c r="AK403" s="371"/>
      <c r="AL403" s="371"/>
      <c r="AM403" s="371"/>
      <c r="AN403" s="371"/>
      <c r="AO403" s="371"/>
      <c r="AP403" s="371"/>
      <c r="AQ403" s="371"/>
      <c r="AR403" s="371"/>
      <c r="AS403" s="371"/>
      <c r="AT403" s="371"/>
    </row>
    <row r="404" spans="2:46" ht="15" x14ac:dyDescent="0.25">
      <c r="B404" s="372" t="s">
        <v>669</v>
      </c>
      <c r="C404" s="372" t="str">
        <f>CONCATENATE('Budget-Output-Worksheet'!$G$8)</f>
        <v>FY26</v>
      </c>
      <c r="E404" s="371" t="s">
        <v>667</v>
      </c>
      <c r="F404" s="371"/>
      <c r="G404" s="371" t="s">
        <v>669</v>
      </c>
      <c r="H404" s="371" t="s">
        <v>669</v>
      </c>
      <c r="I404" s="371" t="s">
        <v>667</v>
      </c>
      <c r="J404" s="383">
        <f t="shared" si="63"/>
        <v>0</v>
      </c>
      <c r="K404" s="371">
        <v>0</v>
      </c>
      <c r="L404" s="371">
        <f t="shared" si="64"/>
        <v>0</v>
      </c>
      <c r="M404" s="371">
        <f t="shared" si="65"/>
        <v>0</v>
      </c>
      <c r="N404" s="371">
        <f t="shared" si="66"/>
        <v>0</v>
      </c>
      <c r="O404" s="371">
        <f t="shared" si="67"/>
        <v>0</v>
      </c>
      <c r="P404" s="371">
        <f t="shared" si="68"/>
        <v>0</v>
      </c>
      <c r="Q404" s="371">
        <f t="shared" si="69"/>
        <v>0</v>
      </c>
      <c r="R404" s="371">
        <f t="shared" si="70"/>
        <v>0</v>
      </c>
      <c r="S404" s="371"/>
      <c r="T404" s="371"/>
      <c r="U404" s="371"/>
      <c r="V404" s="371"/>
      <c r="W404" s="371"/>
      <c r="X404" s="371"/>
      <c r="Y404" s="371"/>
      <c r="Z404" s="371"/>
      <c r="AA404" s="371"/>
      <c r="AB404" s="371"/>
      <c r="AC404" s="371"/>
      <c r="AD404" s="371"/>
      <c r="AE404" s="371"/>
      <c r="AF404" s="371"/>
      <c r="AG404" s="371"/>
      <c r="AH404" s="371"/>
      <c r="AI404" s="371"/>
      <c r="AJ404" s="371"/>
      <c r="AK404" s="371"/>
      <c r="AL404" s="371"/>
      <c r="AM404" s="371"/>
      <c r="AN404" s="371"/>
      <c r="AO404" s="371"/>
      <c r="AP404" s="371"/>
      <c r="AQ404" s="371"/>
      <c r="AR404" s="371"/>
      <c r="AS404" s="371"/>
      <c r="AT404" s="371"/>
    </row>
    <row r="405" spans="2:46" ht="15" x14ac:dyDescent="0.25">
      <c r="B405" s="372" t="s">
        <v>669</v>
      </c>
      <c r="C405" s="372" t="str">
        <f>CONCATENATE('Budget-Output-Worksheet'!$G$8)</f>
        <v>FY26</v>
      </c>
      <c r="E405" s="371" t="s">
        <v>667</v>
      </c>
      <c r="F405" s="371"/>
      <c r="G405" s="371" t="s">
        <v>669</v>
      </c>
      <c r="H405" s="371" t="s">
        <v>669</v>
      </c>
      <c r="I405" s="371" t="s">
        <v>667</v>
      </c>
      <c r="J405" s="383">
        <f t="shared" si="63"/>
        <v>0</v>
      </c>
      <c r="K405" s="371">
        <v>0</v>
      </c>
      <c r="L405" s="371">
        <f t="shared" si="64"/>
        <v>0</v>
      </c>
      <c r="M405" s="371">
        <f t="shared" si="65"/>
        <v>0</v>
      </c>
      <c r="N405" s="371">
        <f t="shared" si="66"/>
        <v>0</v>
      </c>
      <c r="O405" s="371">
        <f t="shared" si="67"/>
        <v>0</v>
      </c>
      <c r="P405" s="371">
        <f t="shared" si="68"/>
        <v>0</v>
      </c>
      <c r="Q405" s="371">
        <f t="shared" si="69"/>
        <v>0</v>
      </c>
      <c r="R405" s="371">
        <f t="shared" si="70"/>
        <v>0</v>
      </c>
      <c r="S405" s="371"/>
      <c r="T405" s="371"/>
      <c r="U405" s="371"/>
      <c r="V405" s="371"/>
      <c r="W405" s="371"/>
      <c r="X405" s="371"/>
      <c r="Y405" s="371"/>
      <c r="Z405" s="371"/>
      <c r="AA405" s="371"/>
      <c r="AB405" s="371"/>
      <c r="AC405" s="371"/>
      <c r="AD405" s="371"/>
      <c r="AE405" s="371"/>
      <c r="AF405" s="371"/>
      <c r="AG405" s="371"/>
      <c r="AH405" s="371"/>
      <c r="AI405" s="371"/>
      <c r="AJ405" s="371"/>
      <c r="AK405" s="371"/>
      <c r="AL405" s="371"/>
      <c r="AM405" s="371"/>
      <c r="AN405" s="371"/>
      <c r="AO405" s="371"/>
      <c r="AP405" s="371"/>
      <c r="AQ405" s="371"/>
      <c r="AR405" s="371"/>
      <c r="AS405" s="371"/>
      <c r="AT405" s="371"/>
    </row>
    <row r="406" spans="2:46" ht="15" x14ac:dyDescent="0.25">
      <c r="B406" s="372" t="s">
        <v>669</v>
      </c>
      <c r="C406" s="372" t="str">
        <f>CONCATENATE('Budget-Output-Worksheet'!$G$8)</f>
        <v>FY26</v>
      </c>
      <c r="E406" s="371" t="s">
        <v>667</v>
      </c>
      <c r="F406" s="371"/>
      <c r="G406" s="371" t="s">
        <v>669</v>
      </c>
      <c r="H406" s="371" t="s">
        <v>669</v>
      </c>
      <c r="I406" s="371" t="s">
        <v>667</v>
      </c>
      <c r="J406" s="383">
        <f t="shared" si="63"/>
        <v>0</v>
      </c>
      <c r="K406" s="371">
        <v>0</v>
      </c>
      <c r="L406" s="371">
        <f t="shared" si="64"/>
        <v>0</v>
      </c>
      <c r="M406" s="371">
        <f t="shared" si="65"/>
        <v>0</v>
      </c>
      <c r="N406" s="371">
        <f t="shared" si="66"/>
        <v>0</v>
      </c>
      <c r="O406" s="371">
        <f t="shared" si="67"/>
        <v>0</v>
      </c>
      <c r="P406" s="371">
        <f t="shared" si="68"/>
        <v>0</v>
      </c>
      <c r="Q406" s="371">
        <f t="shared" si="69"/>
        <v>0</v>
      </c>
      <c r="R406" s="371">
        <f t="shared" si="70"/>
        <v>0</v>
      </c>
      <c r="S406" s="371"/>
      <c r="T406" s="371"/>
      <c r="U406" s="371"/>
      <c r="V406" s="371"/>
      <c r="W406" s="371"/>
      <c r="X406" s="371"/>
      <c r="Y406" s="371"/>
      <c r="Z406" s="371"/>
      <c r="AA406" s="371"/>
      <c r="AB406" s="371"/>
      <c r="AC406" s="371"/>
      <c r="AD406" s="371"/>
      <c r="AE406" s="371"/>
      <c r="AF406" s="371"/>
      <c r="AG406" s="371"/>
      <c r="AH406" s="371"/>
      <c r="AI406" s="371"/>
      <c r="AJ406" s="371"/>
      <c r="AK406" s="371"/>
      <c r="AL406" s="371"/>
      <c r="AM406" s="371"/>
      <c r="AN406" s="371"/>
      <c r="AO406" s="371"/>
      <c r="AP406" s="371"/>
      <c r="AQ406" s="371"/>
      <c r="AR406" s="371"/>
      <c r="AS406" s="371"/>
      <c r="AT406" s="371"/>
    </row>
    <row r="407" spans="2:46" ht="15" x14ac:dyDescent="0.25">
      <c r="B407" s="372" t="s">
        <v>669</v>
      </c>
      <c r="C407" s="372" t="str">
        <f>CONCATENATE('Budget-Output-Worksheet'!$G$8)</f>
        <v>FY26</v>
      </c>
      <c r="E407" s="371" t="s">
        <v>667</v>
      </c>
      <c r="F407" s="371"/>
      <c r="G407" s="371" t="s">
        <v>669</v>
      </c>
      <c r="H407" s="371" t="s">
        <v>669</v>
      </c>
      <c r="I407" s="371" t="s">
        <v>667</v>
      </c>
      <c r="J407" s="383">
        <f t="shared" si="63"/>
        <v>0</v>
      </c>
      <c r="K407" s="371">
        <v>0</v>
      </c>
      <c r="L407" s="371">
        <f t="shared" si="64"/>
        <v>0</v>
      </c>
      <c r="M407" s="371">
        <f t="shared" si="65"/>
        <v>0</v>
      </c>
      <c r="N407" s="371">
        <f t="shared" si="66"/>
        <v>0</v>
      </c>
      <c r="O407" s="371">
        <f t="shared" si="67"/>
        <v>0</v>
      </c>
      <c r="P407" s="371">
        <f t="shared" si="68"/>
        <v>0</v>
      </c>
      <c r="Q407" s="371">
        <f t="shared" si="69"/>
        <v>0</v>
      </c>
      <c r="R407" s="371">
        <f t="shared" si="70"/>
        <v>0</v>
      </c>
      <c r="S407" s="371"/>
      <c r="T407" s="371"/>
      <c r="U407" s="371"/>
      <c r="V407" s="371"/>
      <c r="W407" s="371"/>
      <c r="X407" s="371"/>
      <c r="Y407" s="371"/>
      <c r="Z407" s="371"/>
      <c r="AA407" s="371"/>
      <c r="AB407" s="371"/>
      <c r="AC407" s="371"/>
      <c r="AD407" s="371"/>
      <c r="AE407" s="371"/>
      <c r="AF407" s="371"/>
      <c r="AG407" s="371"/>
      <c r="AH407" s="371"/>
      <c r="AI407" s="371"/>
      <c r="AJ407" s="371"/>
      <c r="AK407" s="371"/>
      <c r="AL407" s="371"/>
      <c r="AM407" s="371"/>
      <c r="AN407" s="371"/>
      <c r="AO407" s="371"/>
      <c r="AP407" s="371"/>
      <c r="AQ407" s="371"/>
      <c r="AR407" s="371"/>
      <c r="AS407" s="371"/>
      <c r="AT407" s="371"/>
    </row>
    <row r="408" spans="2:46" ht="15" x14ac:dyDescent="0.25">
      <c r="B408" s="372" t="s">
        <v>669</v>
      </c>
      <c r="C408" s="372" t="str">
        <f>CONCATENATE('Budget-Output-Worksheet'!$G$8)</f>
        <v>FY26</v>
      </c>
      <c r="E408" s="371" t="s">
        <v>667</v>
      </c>
      <c r="F408" s="371"/>
      <c r="G408" s="371" t="s">
        <v>669</v>
      </c>
      <c r="H408" s="371" t="s">
        <v>669</v>
      </c>
      <c r="I408" s="371" t="s">
        <v>667</v>
      </c>
      <c r="J408" s="383">
        <f t="shared" si="63"/>
        <v>0</v>
      </c>
      <c r="K408" s="371">
        <v>0</v>
      </c>
      <c r="L408" s="371">
        <f t="shared" si="64"/>
        <v>0</v>
      </c>
      <c r="M408" s="371">
        <f t="shared" si="65"/>
        <v>0</v>
      </c>
      <c r="N408" s="371">
        <f t="shared" si="66"/>
        <v>0</v>
      </c>
      <c r="O408" s="371">
        <f t="shared" si="67"/>
        <v>0</v>
      </c>
      <c r="P408" s="371">
        <f t="shared" si="68"/>
        <v>0</v>
      </c>
      <c r="Q408" s="371">
        <f t="shared" si="69"/>
        <v>0</v>
      </c>
      <c r="R408" s="371">
        <f t="shared" si="70"/>
        <v>0</v>
      </c>
      <c r="S408" s="371"/>
      <c r="T408" s="371"/>
      <c r="U408" s="371"/>
      <c r="V408" s="371"/>
      <c r="W408" s="371"/>
      <c r="X408" s="371"/>
      <c r="Y408" s="371"/>
      <c r="Z408" s="371"/>
      <c r="AA408" s="371"/>
      <c r="AB408" s="371"/>
      <c r="AC408" s="371"/>
      <c r="AD408" s="371"/>
      <c r="AE408" s="371"/>
      <c r="AF408" s="371"/>
      <c r="AG408" s="371"/>
      <c r="AH408" s="371"/>
      <c r="AI408" s="371"/>
      <c r="AJ408" s="371"/>
      <c r="AK408" s="371"/>
      <c r="AL408" s="371"/>
      <c r="AM408" s="371"/>
      <c r="AN408" s="371"/>
      <c r="AO408" s="371"/>
      <c r="AP408" s="371"/>
      <c r="AQ408" s="371"/>
      <c r="AR408" s="371"/>
      <c r="AS408" s="371"/>
      <c r="AT408" s="371"/>
    </row>
    <row r="409" spans="2:46" ht="15" x14ac:dyDescent="0.25">
      <c r="B409" s="372" t="s">
        <v>669</v>
      </c>
      <c r="C409" s="372" t="str">
        <f>CONCATENATE('Budget-Output-Worksheet'!$G$8)</f>
        <v>FY26</v>
      </c>
      <c r="E409" s="371" t="s">
        <v>667</v>
      </c>
      <c r="F409" s="371"/>
      <c r="G409" s="371" t="s">
        <v>669</v>
      </c>
      <c r="H409" s="371" t="s">
        <v>669</v>
      </c>
      <c r="I409" s="371" t="s">
        <v>667</v>
      </c>
      <c r="J409" s="383">
        <f t="shared" si="63"/>
        <v>0</v>
      </c>
      <c r="K409" s="371">
        <v>0</v>
      </c>
      <c r="L409" s="371">
        <f t="shared" si="64"/>
        <v>0</v>
      </c>
      <c r="M409" s="371">
        <f t="shared" si="65"/>
        <v>0</v>
      </c>
      <c r="N409" s="371">
        <f t="shared" si="66"/>
        <v>0</v>
      </c>
      <c r="O409" s="371">
        <f t="shared" si="67"/>
        <v>0</v>
      </c>
      <c r="P409" s="371">
        <f t="shared" si="68"/>
        <v>0</v>
      </c>
      <c r="Q409" s="371">
        <f t="shared" si="69"/>
        <v>0</v>
      </c>
      <c r="R409" s="371">
        <f t="shared" si="70"/>
        <v>0</v>
      </c>
      <c r="S409" s="371"/>
      <c r="T409" s="371"/>
      <c r="U409" s="371"/>
      <c r="V409" s="371"/>
      <c r="W409" s="371"/>
      <c r="X409" s="371"/>
      <c r="Y409" s="371"/>
      <c r="Z409" s="371"/>
      <c r="AA409" s="371"/>
      <c r="AB409" s="371"/>
      <c r="AC409" s="371"/>
      <c r="AD409" s="371"/>
      <c r="AE409" s="371"/>
      <c r="AF409" s="371"/>
      <c r="AG409" s="371"/>
      <c r="AH409" s="371"/>
      <c r="AI409" s="371"/>
      <c r="AJ409" s="371"/>
      <c r="AK409" s="371"/>
      <c r="AL409" s="371"/>
      <c r="AM409" s="371"/>
      <c r="AN409" s="371"/>
      <c r="AO409" s="371"/>
      <c r="AP409" s="371"/>
      <c r="AQ409" s="371"/>
      <c r="AR409" s="371"/>
      <c r="AS409" s="371"/>
      <c r="AT409" s="371"/>
    </row>
    <row r="410" spans="2:46" ht="15" x14ac:dyDescent="0.25">
      <c r="B410" s="372" t="s">
        <v>669</v>
      </c>
      <c r="C410" s="372" t="str">
        <f>CONCATENATE('Budget-Output-Worksheet'!$G$8)</f>
        <v>FY26</v>
      </c>
      <c r="E410" s="371" t="s">
        <v>667</v>
      </c>
      <c r="F410" s="371"/>
      <c r="G410" s="371" t="s">
        <v>669</v>
      </c>
      <c r="H410" s="371" t="s">
        <v>669</v>
      </c>
      <c r="I410" s="371" t="s">
        <v>667</v>
      </c>
      <c r="J410" s="383">
        <f t="shared" si="63"/>
        <v>0</v>
      </c>
      <c r="K410" s="371">
        <v>0</v>
      </c>
      <c r="L410" s="371">
        <f t="shared" si="64"/>
        <v>0</v>
      </c>
      <c r="M410" s="371">
        <f t="shared" si="65"/>
        <v>0</v>
      </c>
      <c r="N410" s="371">
        <f t="shared" si="66"/>
        <v>0</v>
      </c>
      <c r="O410" s="371">
        <f t="shared" si="67"/>
        <v>0</v>
      </c>
      <c r="P410" s="371">
        <f t="shared" si="68"/>
        <v>0</v>
      </c>
      <c r="Q410" s="371">
        <f t="shared" si="69"/>
        <v>0</v>
      </c>
      <c r="R410" s="371">
        <f t="shared" si="70"/>
        <v>0</v>
      </c>
      <c r="S410" s="371"/>
      <c r="T410" s="371"/>
      <c r="U410" s="371"/>
      <c r="V410" s="371"/>
      <c r="W410" s="371"/>
      <c r="X410" s="371"/>
      <c r="Y410" s="371"/>
      <c r="Z410" s="371"/>
      <c r="AA410" s="371"/>
      <c r="AB410" s="371"/>
      <c r="AC410" s="371"/>
      <c r="AD410" s="371"/>
      <c r="AE410" s="371"/>
      <c r="AF410" s="371"/>
      <c r="AG410" s="371"/>
      <c r="AH410" s="371"/>
      <c r="AI410" s="371"/>
      <c r="AJ410" s="371"/>
      <c r="AK410" s="371"/>
      <c r="AL410" s="371"/>
      <c r="AM410" s="371"/>
      <c r="AN410" s="371"/>
      <c r="AO410" s="371"/>
      <c r="AP410" s="371"/>
      <c r="AQ410" s="371"/>
      <c r="AR410" s="371"/>
      <c r="AS410" s="371"/>
      <c r="AT410" s="371"/>
    </row>
    <row r="411" spans="2:46" ht="15" x14ac:dyDescent="0.25">
      <c r="B411" s="372" t="s">
        <v>669</v>
      </c>
      <c r="C411" s="372" t="str">
        <f>CONCATENATE('Budget-Output-Worksheet'!$G$8)</f>
        <v>FY26</v>
      </c>
      <c r="E411" s="371" t="s">
        <v>667</v>
      </c>
      <c r="F411" s="371"/>
      <c r="G411" s="371" t="s">
        <v>669</v>
      </c>
      <c r="H411" s="371" t="s">
        <v>669</v>
      </c>
      <c r="I411" s="371" t="s">
        <v>667</v>
      </c>
      <c r="J411" s="383">
        <f t="shared" si="63"/>
        <v>0</v>
      </c>
      <c r="K411" s="371">
        <v>0</v>
      </c>
      <c r="L411" s="371">
        <f t="shared" si="64"/>
        <v>0</v>
      </c>
      <c r="M411" s="371">
        <f t="shared" si="65"/>
        <v>0</v>
      </c>
      <c r="N411" s="371">
        <f t="shared" si="66"/>
        <v>0</v>
      </c>
      <c r="O411" s="371">
        <f t="shared" si="67"/>
        <v>0</v>
      </c>
      <c r="P411" s="371">
        <f t="shared" si="68"/>
        <v>0</v>
      </c>
      <c r="Q411" s="371">
        <f t="shared" si="69"/>
        <v>0</v>
      </c>
      <c r="R411" s="371">
        <f t="shared" si="70"/>
        <v>0</v>
      </c>
      <c r="S411" s="371"/>
      <c r="T411" s="371"/>
      <c r="U411" s="371"/>
      <c r="V411" s="371"/>
      <c r="W411" s="371"/>
      <c r="X411" s="371"/>
      <c r="Y411" s="371"/>
      <c r="Z411" s="371"/>
      <c r="AA411" s="371"/>
      <c r="AB411" s="371"/>
      <c r="AC411" s="371"/>
      <c r="AD411" s="371"/>
      <c r="AE411" s="371"/>
      <c r="AF411" s="371"/>
      <c r="AG411" s="371"/>
      <c r="AH411" s="371"/>
      <c r="AI411" s="371"/>
      <c r="AJ411" s="371"/>
      <c r="AK411" s="371"/>
      <c r="AL411" s="371"/>
      <c r="AM411" s="371"/>
      <c r="AN411" s="371"/>
      <c r="AO411" s="371"/>
      <c r="AP411" s="371"/>
      <c r="AQ411" s="371"/>
      <c r="AR411" s="371"/>
      <c r="AS411" s="371"/>
      <c r="AT411" s="371"/>
    </row>
    <row r="412" spans="2:46" ht="15" x14ac:dyDescent="0.25">
      <c r="B412" s="372" t="s">
        <v>669</v>
      </c>
      <c r="C412" s="372" t="str">
        <f>CONCATENATE('Budget-Output-Worksheet'!$G$8)</f>
        <v>FY26</v>
      </c>
      <c r="E412" s="371" t="s">
        <v>667</v>
      </c>
      <c r="F412" s="371"/>
      <c r="G412" s="371" t="s">
        <v>669</v>
      </c>
      <c r="H412" s="371" t="s">
        <v>669</v>
      </c>
      <c r="I412" s="371" t="s">
        <v>667</v>
      </c>
      <c r="J412" s="383">
        <f t="shared" si="63"/>
        <v>0</v>
      </c>
      <c r="K412" s="371">
        <v>0</v>
      </c>
      <c r="L412" s="371">
        <f t="shared" si="64"/>
        <v>0</v>
      </c>
      <c r="M412" s="371">
        <f t="shared" si="65"/>
        <v>0</v>
      </c>
      <c r="N412" s="371">
        <f t="shared" si="66"/>
        <v>0</v>
      </c>
      <c r="O412" s="371">
        <f t="shared" si="67"/>
        <v>0</v>
      </c>
      <c r="P412" s="371">
        <f t="shared" si="68"/>
        <v>0</v>
      </c>
      <c r="Q412" s="371">
        <f t="shared" si="69"/>
        <v>0</v>
      </c>
      <c r="R412" s="371">
        <f t="shared" si="70"/>
        <v>0</v>
      </c>
      <c r="S412" s="371"/>
      <c r="T412" s="371"/>
      <c r="U412" s="371"/>
      <c r="V412" s="371"/>
      <c r="W412" s="371"/>
      <c r="X412" s="371"/>
      <c r="Y412" s="371"/>
      <c r="Z412" s="371"/>
      <c r="AA412" s="371"/>
      <c r="AB412" s="371"/>
      <c r="AC412" s="371"/>
      <c r="AD412" s="371"/>
      <c r="AE412" s="371"/>
      <c r="AF412" s="371"/>
      <c r="AG412" s="371"/>
      <c r="AH412" s="371"/>
      <c r="AI412" s="371"/>
      <c r="AJ412" s="371"/>
      <c r="AK412" s="371"/>
      <c r="AL412" s="371"/>
      <c r="AM412" s="371"/>
      <c r="AN412" s="371"/>
      <c r="AO412" s="371"/>
      <c r="AP412" s="371"/>
      <c r="AQ412" s="371"/>
      <c r="AR412" s="371"/>
      <c r="AS412" s="371"/>
      <c r="AT412" s="371"/>
    </row>
    <row r="413" spans="2:46" ht="15" x14ac:dyDescent="0.25">
      <c r="B413" s="372" t="s">
        <v>669</v>
      </c>
      <c r="C413" s="372" t="str">
        <f>CONCATENATE('Budget-Output-Worksheet'!$G$8)</f>
        <v>FY26</v>
      </c>
      <c r="E413" s="371" t="s">
        <v>667</v>
      </c>
      <c r="F413" s="371"/>
      <c r="G413" s="371" t="s">
        <v>669</v>
      </c>
      <c r="H413" s="371" t="s">
        <v>669</v>
      </c>
      <c r="I413" s="371" t="s">
        <v>667</v>
      </c>
      <c r="J413" s="383">
        <f t="shared" si="63"/>
        <v>0</v>
      </c>
      <c r="K413" s="371">
        <v>0</v>
      </c>
      <c r="L413" s="371">
        <f t="shared" si="64"/>
        <v>0</v>
      </c>
      <c r="M413" s="371">
        <f t="shared" si="65"/>
        <v>0</v>
      </c>
      <c r="N413" s="371">
        <f t="shared" si="66"/>
        <v>0</v>
      </c>
      <c r="O413" s="371">
        <f t="shared" si="67"/>
        <v>0</v>
      </c>
      <c r="P413" s="371">
        <f t="shared" si="68"/>
        <v>0</v>
      </c>
      <c r="Q413" s="371">
        <f t="shared" si="69"/>
        <v>0</v>
      </c>
      <c r="R413" s="371">
        <f t="shared" si="70"/>
        <v>0</v>
      </c>
      <c r="S413" s="371"/>
      <c r="T413" s="371"/>
      <c r="U413" s="371"/>
      <c r="V413" s="371"/>
      <c r="W413" s="371"/>
      <c r="X413" s="371"/>
      <c r="Y413" s="371"/>
      <c r="Z413" s="371"/>
      <c r="AA413" s="371"/>
      <c r="AB413" s="371"/>
      <c r="AC413" s="371"/>
      <c r="AD413" s="371"/>
      <c r="AE413" s="371"/>
      <c r="AF413" s="371"/>
      <c r="AG413" s="371"/>
      <c r="AH413" s="371"/>
      <c r="AI413" s="371"/>
      <c r="AJ413" s="371"/>
      <c r="AK413" s="371"/>
      <c r="AL413" s="371"/>
      <c r="AM413" s="371"/>
      <c r="AN413" s="371"/>
      <c r="AO413" s="371"/>
      <c r="AP413" s="371"/>
      <c r="AQ413" s="371"/>
      <c r="AR413" s="371"/>
      <c r="AS413" s="371"/>
      <c r="AT413" s="371"/>
    </row>
    <row r="414" spans="2:46" ht="15" x14ac:dyDescent="0.25">
      <c r="B414" s="372" t="s">
        <v>669</v>
      </c>
      <c r="C414" s="372" t="str">
        <f>CONCATENATE('Budget-Output-Worksheet'!$G$8)</f>
        <v>FY26</v>
      </c>
      <c r="E414" s="371" t="s">
        <v>667</v>
      </c>
      <c r="F414" s="371"/>
      <c r="G414" s="371" t="s">
        <v>669</v>
      </c>
      <c r="H414" s="371" t="s">
        <v>669</v>
      </c>
      <c r="I414" s="371" t="s">
        <v>667</v>
      </c>
      <c r="J414" s="383">
        <f t="shared" si="63"/>
        <v>0</v>
      </c>
      <c r="K414" s="371">
        <v>0</v>
      </c>
      <c r="L414" s="371">
        <f t="shared" si="64"/>
        <v>0</v>
      </c>
      <c r="M414" s="371">
        <f t="shared" si="65"/>
        <v>0</v>
      </c>
      <c r="N414" s="371">
        <f t="shared" si="66"/>
        <v>0</v>
      </c>
      <c r="O414" s="371">
        <f t="shared" si="67"/>
        <v>0</v>
      </c>
      <c r="P414" s="371">
        <f t="shared" si="68"/>
        <v>0</v>
      </c>
      <c r="Q414" s="371">
        <f t="shared" si="69"/>
        <v>0</v>
      </c>
      <c r="R414" s="371">
        <f t="shared" si="70"/>
        <v>0</v>
      </c>
      <c r="S414" s="371"/>
      <c r="T414" s="371"/>
      <c r="U414" s="371"/>
      <c r="V414" s="371"/>
      <c r="W414" s="371"/>
      <c r="X414" s="371"/>
      <c r="Y414" s="371"/>
      <c r="Z414" s="371"/>
      <c r="AA414" s="371"/>
      <c r="AB414" s="371"/>
      <c r="AC414" s="371"/>
      <c r="AD414" s="371"/>
      <c r="AE414" s="371"/>
      <c r="AF414" s="371"/>
      <c r="AG414" s="371"/>
      <c r="AH414" s="371"/>
      <c r="AI414" s="371"/>
      <c r="AJ414" s="371"/>
      <c r="AK414" s="371"/>
      <c r="AL414" s="371"/>
      <c r="AM414" s="371"/>
      <c r="AN414" s="371"/>
      <c r="AO414" s="371"/>
      <c r="AP414" s="371"/>
      <c r="AQ414" s="371"/>
      <c r="AR414" s="371"/>
      <c r="AS414" s="371"/>
      <c r="AT414" s="371"/>
    </row>
    <row r="415" spans="2:46" ht="15" x14ac:dyDescent="0.25">
      <c r="B415" s="372" t="s">
        <v>669</v>
      </c>
      <c r="C415" s="372" t="str">
        <f>CONCATENATE('Budget-Output-Worksheet'!$G$8)</f>
        <v>FY26</v>
      </c>
      <c r="E415" s="371" t="s">
        <v>667</v>
      </c>
      <c r="F415" s="371"/>
      <c r="G415" s="371" t="s">
        <v>669</v>
      </c>
      <c r="H415" s="371" t="s">
        <v>669</v>
      </c>
      <c r="I415" s="371" t="s">
        <v>667</v>
      </c>
      <c r="J415" s="383">
        <f t="shared" si="63"/>
        <v>0</v>
      </c>
      <c r="K415" s="371">
        <v>0</v>
      </c>
      <c r="L415" s="371">
        <f t="shared" si="64"/>
        <v>0</v>
      </c>
      <c r="M415" s="371">
        <f t="shared" si="65"/>
        <v>0</v>
      </c>
      <c r="N415" s="371">
        <f t="shared" si="66"/>
        <v>0</v>
      </c>
      <c r="O415" s="371">
        <f t="shared" si="67"/>
        <v>0</v>
      </c>
      <c r="P415" s="371">
        <f t="shared" si="68"/>
        <v>0</v>
      </c>
      <c r="Q415" s="371">
        <f t="shared" si="69"/>
        <v>0</v>
      </c>
      <c r="R415" s="371">
        <f t="shared" si="70"/>
        <v>0</v>
      </c>
      <c r="S415" s="371"/>
      <c r="T415" s="371"/>
      <c r="U415" s="371"/>
      <c r="V415" s="371"/>
      <c r="W415" s="371"/>
      <c r="X415" s="371"/>
      <c r="Y415" s="371"/>
      <c r="Z415" s="371"/>
      <c r="AA415" s="371"/>
      <c r="AB415" s="371"/>
      <c r="AC415" s="371"/>
      <c r="AD415" s="371"/>
      <c r="AE415" s="371"/>
      <c r="AF415" s="371"/>
      <c r="AG415" s="371"/>
      <c r="AH415" s="371"/>
      <c r="AI415" s="371"/>
      <c r="AJ415" s="371"/>
      <c r="AK415" s="371"/>
      <c r="AL415" s="371"/>
      <c r="AM415" s="371"/>
      <c r="AN415" s="371"/>
      <c r="AO415" s="371"/>
      <c r="AP415" s="371"/>
      <c r="AQ415" s="371"/>
      <c r="AR415" s="371"/>
      <c r="AS415" s="371"/>
      <c r="AT415" s="371"/>
    </row>
    <row r="416" spans="2:46" ht="15" x14ac:dyDescent="0.25">
      <c r="B416" s="372" t="s">
        <v>669</v>
      </c>
      <c r="C416" s="372" t="str">
        <f>CONCATENATE('Budget-Output-Worksheet'!$G$8)</f>
        <v>FY26</v>
      </c>
      <c r="E416" s="371" t="s">
        <v>667</v>
      </c>
      <c r="F416" s="371"/>
      <c r="G416" s="371" t="s">
        <v>669</v>
      </c>
      <c r="H416" s="371" t="s">
        <v>669</v>
      </c>
      <c r="I416" s="371" t="s">
        <v>667</v>
      </c>
      <c r="J416" s="383">
        <f t="shared" si="63"/>
        <v>0</v>
      </c>
      <c r="K416" s="371">
        <v>0</v>
      </c>
      <c r="L416" s="371">
        <f t="shared" si="64"/>
        <v>0</v>
      </c>
      <c r="M416" s="371">
        <f t="shared" si="65"/>
        <v>0</v>
      </c>
      <c r="N416" s="371">
        <f t="shared" si="66"/>
        <v>0</v>
      </c>
      <c r="O416" s="371">
        <f t="shared" si="67"/>
        <v>0</v>
      </c>
      <c r="P416" s="371">
        <f t="shared" si="68"/>
        <v>0</v>
      </c>
      <c r="Q416" s="371">
        <f t="shared" si="69"/>
        <v>0</v>
      </c>
      <c r="R416" s="371">
        <f t="shared" si="70"/>
        <v>0</v>
      </c>
      <c r="S416" s="371"/>
      <c r="T416" s="371"/>
      <c r="U416" s="371"/>
      <c r="V416" s="371"/>
      <c r="W416" s="371"/>
      <c r="X416" s="371"/>
      <c r="Y416" s="371"/>
      <c r="Z416" s="371"/>
      <c r="AA416" s="371"/>
      <c r="AB416" s="371"/>
      <c r="AC416" s="371"/>
      <c r="AD416" s="371"/>
      <c r="AE416" s="371"/>
      <c r="AF416" s="371"/>
      <c r="AG416" s="371"/>
      <c r="AH416" s="371"/>
      <c r="AI416" s="371"/>
      <c r="AJ416" s="371"/>
      <c r="AK416" s="371"/>
      <c r="AL416" s="371"/>
      <c r="AM416" s="371"/>
      <c r="AN416" s="371"/>
      <c r="AO416" s="371"/>
      <c r="AP416" s="371"/>
      <c r="AQ416" s="371"/>
      <c r="AR416" s="371"/>
      <c r="AS416" s="371"/>
      <c r="AT416" s="371"/>
    </row>
    <row r="417" spans="2:46" ht="15" x14ac:dyDescent="0.25">
      <c r="B417" s="372" t="s">
        <v>669</v>
      </c>
      <c r="C417" s="372" t="str">
        <f>CONCATENATE('Budget-Output-Worksheet'!$G$8)</f>
        <v>FY26</v>
      </c>
      <c r="E417" s="371" t="s">
        <v>667</v>
      </c>
      <c r="F417" s="371"/>
      <c r="G417" s="371" t="s">
        <v>669</v>
      </c>
      <c r="H417" s="371" t="s">
        <v>669</v>
      </c>
      <c r="I417" s="371" t="s">
        <v>667</v>
      </c>
      <c r="J417" s="383">
        <f t="shared" si="63"/>
        <v>0</v>
      </c>
      <c r="K417" s="371">
        <v>0</v>
      </c>
      <c r="L417" s="371">
        <f t="shared" si="64"/>
        <v>0</v>
      </c>
      <c r="M417" s="371">
        <f t="shared" si="65"/>
        <v>0</v>
      </c>
      <c r="N417" s="371">
        <f t="shared" si="66"/>
        <v>0</v>
      </c>
      <c r="O417" s="371">
        <f t="shared" si="67"/>
        <v>0</v>
      </c>
      <c r="P417" s="371">
        <f t="shared" si="68"/>
        <v>0</v>
      </c>
      <c r="Q417" s="371">
        <f t="shared" si="69"/>
        <v>0</v>
      </c>
      <c r="R417" s="371">
        <f t="shared" si="70"/>
        <v>0</v>
      </c>
      <c r="S417" s="371"/>
      <c r="T417" s="371"/>
      <c r="U417" s="371"/>
      <c r="V417" s="371"/>
      <c r="W417" s="371"/>
      <c r="X417" s="371"/>
      <c r="Y417" s="371"/>
      <c r="Z417" s="371"/>
      <c r="AA417" s="371"/>
      <c r="AB417" s="371"/>
      <c r="AC417" s="371"/>
      <c r="AD417" s="371"/>
      <c r="AE417" s="371"/>
      <c r="AF417" s="371"/>
      <c r="AG417" s="371"/>
      <c r="AH417" s="371"/>
      <c r="AI417" s="371"/>
      <c r="AJ417" s="371"/>
      <c r="AK417" s="371"/>
      <c r="AL417" s="371"/>
      <c r="AM417" s="371"/>
      <c r="AN417" s="371"/>
      <c r="AO417" s="371"/>
      <c r="AP417" s="371"/>
      <c r="AQ417" s="371"/>
      <c r="AR417" s="371"/>
      <c r="AS417" s="371"/>
      <c r="AT417" s="371"/>
    </row>
    <row r="418" spans="2:46" ht="15" x14ac:dyDescent="0.25">
      <c r="B418" s="372" t="s">
        <v>669</v>
      </c>
      <c r="C418" s="372" t="str">
        <f>CONCATENATE('Budget-Output-Worksheet'!$G$8)</f>
        <v>FY26</v>
      </c>
      <c r="E418" s="371" t="s">
        <v>667</v>
      </c>
      <c r="F418" s="371"/>
      <c r="G418" s="371" t="s">
        <v>669</v>
      </c>
      <c r="H418" s="371" t="s">
        <v>669</v>
      </c>
      <c r="I418" s="371" t="s">
        <v>667</v>
      </c>
      <c r="J418" s="383">
        <f t="shared" si="63"/>
        <v>0</v>
      </c>
      <c r="K418" s="371">
        <v>0</v>
      </c>
      <c r="L418" s="371">
        <f t="shared" si="64"/>
        <v>0</v>
      </c>
      <c r="M418" s="371">
        <f t="shared" si="65"/>
        <v>0</v>
      </c>
      <c r="N418" s="371">
        <f t="shared" si="66"/>
        <v>0</v>
      </c>
      <c r="O418" s="371">
        <f t="shared" si="67"/>
        <v>0</v>
      </c>
      <c r="P418" s="371">
        <f t="shared" si="68"/>
        <v>0</v>
      </c>
      <c r="Q418" s="371">
        <f t="shared" si="69"/>
        <v>0</v>
      </c>
      <c r="R418" s="371">
        <f t="shared" si="70"/>
        <v>0</v>
      </c>
      <c r="S418" s="371"/>
      <c r="T418" s="371"/>
      <c r="U418" s="371"/>
      <c r="V418" s="371"/>
      <c r="W418" s="371"/>
      <c r="X418" s="371"/>
      <c r="Y418" s="371"/>
      <c r="Z418" s="371"/>
      <c r="AA418" s="371"/>
      <c r="AB418" s="371"/>
      <c r="AC418" s="371"/>
      <c r="AD418" s="371"/>
      <c r="AE418" s="371"/>
      <c r="AF418" s="371"/>
      <c r="AG418" s="371"/>
      <c r="AH418" s="371"/>
      <c r="AI418" s="371"/>
      <c r="AJ418" s="371"/>
      <c r="AK418" s="371"/>
      <c r="AL418" s="371"/>
      <c r="AM418" s="371"/>
      <c r="AN418" s="371"/>
      <c r="AO418" s="371"/>
      <c r="AP418" s="371"/>
      <c r="AQ418" s="371"/>
      <c r="AR418" s="371"/>
      <c r="AS418" s="371"/>
      <c r="AT418" s="371"/>
    </row>
    <row r="419" spans="2:46" ht="15" x14ac:dyDescent="0.25">
      <c r="B419" s="372" t="s">
        <v>669</v>
      </c>
      <c r="C419" s="372" t="str">
        <f>CONCATENATE('Budget-Output-Worksheet'!$G$8)</f>
        <v>FY26</v>
      </c>
      <c r="E419" s="371" t="s">
        <v>667</v>
      </c>
      <c r="F419" s="371"/>
      <c r="G419" s="371" t="s">
        <v>669</v>
      </c>
      <c r="H419" s="371" t="s">
        <v>669</v>
      </c>
      <c r="I419" s="371" t="s">
        <v>667</v>
      </c>
      <c r="J419" s="383">
        <f t="shared" si="63"/>
        <v>0</v>
      </c>
      <c r="K419" s="371">
        <v>0</v>
      </c>
      <c r="L419" s="371">
        <f t="shared" si="64"/>
        <v>0</v>
      </c>
      <c r="M419" s="371">
        <f t="shared" si="65"/>
        <v>0</v>
      </c>
      <c r="N419" s="371">
        <f t="shared" si="66"/>
        <v>0</v>
      </c>
      <c r="O419" s="371">
        <f t="shared" si="67"/>
        <v>0</v>
      </c>
      <c r="P419" s="371">
        <f t="shared" si="68"/>
        <v>0</v>
      </c>
      <c r="Q419" s="371">
        <f t="shared" si="69"/>
        <v>0</v>
      </c>
      <c r="R419" s="371">
        <f t="shared" si="70"/>
        <v>0</v>
      </c>
      <c r="S419" s="371"/>
      <c r="T419" s="371"/>
      <c r="U419" s="371"/>
      <c r="V419" s="371"/>
      <c r="W419" s="371"/>
      <c r="X419" s="371"/>
      <c r="Y419" s="371"/>
      <c r="Z419" s="371"/>
      <c r="AA419" s="371"/>
      <c r="AB419" s="371"/>
      <c r="AC419" s="371"/>
      <c r="AD419" s="371"/>
      <c r="AE419" s="371"/>
      <c r="AF419" s="371"/>
      <c r="AG419" s="371"/>
      <c r="AH419" s="371"/>
      <c r="AI419" s="371"/>
      <c r="AJ419" s="371"/>
      <c r="AK419" s="371"/>
      <c r="AL419" s="371"/>
      <c r="AM419" s="371"/>
      <c r="AN419" s="371"/>
      <c r="AO419" s="371"/>
      <c r="AP419" s="371"/>
      <c r="AQ419" s="371"/>
      <c r="AR419" s="371"/>
      <c r="AS419" s="371"/>
      <c r="AT419" s="371"/>
    </row>
    <row r="420" spans="2:46" ht="15" x14ac:dyDescent="0.25">
      <c r="B420" s="372" t="s">
        <v>669</v>
      </c>
      <c r="C420" s="372" t="str">
        <f>CONCATENATE('Budget-Output-Worksheet'!$G$8)</f>
        <v>FY26</v>
      </c>
      <c r="E420" s="371" t="s">
        <v>667</v>
      </c>
      <c r="F420" s="371"/>
      <c r="G420" s="371" t="s">
        <v>669</v>
      </c>
      <c r="H420" s="371" t="s">
        <v>669</v>
      </c>
      <c r="I420" s="371" t="s">
        <v>667</v>
      </c>
      <c r="J420" s="383">
        <f t="shared" si="63"/>
        <v>0</v>
      </c>
      <c r="K420" s="371">
        <v>0</v>
      </c>
      <c r="L420" s="371">
        <f t="shared" si="64"/>
        <v>0</v>
      </c>
      <c r="M420" s="371">
        <f t="shared" si="65"/>
        <v>0</v>
      </c>
      <c r="N420" s="371">
        <f t="shared" si="66"/>
        <v>0</v>
      </c>
      <c r="O420" s="371">
        <f t="shared" si="67"/>
        <v>0</v>
      </c>
      <c r="P420" s="371">
        <f t="shared" si="68"/>
        <v>0</v>
      </c>
      <c r="Q420" s="371">
        <f t="shared" si="69"/>
        <v>0</v>
      </c>
      <c r="R420" s="371">
        <f t="shared" si="70"/>
        <v>0</v>
      </c>
      <c r="S420" s="371"/>
      <c r="T420" s="371"/>
      <c r="U420" s="371"/>
      <c r="V420" s="371"/>
      <c r="W420" s="371"/>
      <c r="X420" s="371"/>
      <c r="Y420" s="371"/>
      <c r="Z420" s="371"/>
      <c r="AA420" s="371"/>
      <c r="AB420" s="371"/>
      <c r="AC420" s="371"/>
      <c r="AD420" s="371"/>
      <c r="AE420" s="371"/>
      <c r="AF420" s="371"/>
      <c r="AG420" s="371"/>
      <c r="AH420" s="371"/>
      <c r="AI420" s="371"/>
      <c r="AJ420" s="371"/>
      <c r="AK420" s="371"/>
      <c r="AL420" s="371"/>
      <c r="AM420" s="371"/>
      <c r="AN420" s="371"/>
      <c r="AO420" s="371"/>
      <c r="AP420" s="371"/>
      <c r="AQ420" s="371"/>
      <c r="AR420" s="371"/>
      <c r="AS420" s="371"/>
      <c r="AT420" s="371"/>
    </row>
    <row r="421" spans="2:46" ht="15" x14ac:dyDescent="0.25">
      <c r="B421" s="372" t="s">
        <v>669</v>
      </c>
      <c r="C421" s="372" t="str">
        <f>CONCATENATE('Budget-Output-Worksheet'!$G$8)</f>
        <v>FY26</v>
      </c>
      <c r="E421" s="371" t="s">
        <v>667</v>
      </c>
      <c r="F421" s="371"/>
      <c r="G421" s="371" t="s">
        <v>669</v>
      </c>
      <c r="H421" s="371" t="s">
        <v>669</v>
      </c>
      <c r="I421" s="371" t="s">
        <v>667</v>
      </c>
      <c r="J421" s="383">
        <f t="shared" si="63"/>
        <v>0</v>
      </c>
      <c r="K421" s="371">
        <v>0</v>
      </c>
      <c r="L421" s="371">
        <f t="shared" si="64"/>
        <v>0</v>
      </c>
      <c r="M421" s="371">
        <f t="shared" si="65"/>
        <v>0</v>
      </c>
      <c r="N421" s="371">
        <f t="shared" si="66"/>
        <v>0</v>
      </c>
      <c r="O421" s="371">
        <f t="shared" si="67"/>
        <v>0</v>
      </c>
      <c r="P421" s="371">
        <f t="shared" si="68"/>
        <v>0</v>
      </c>
      <c r="Q421" s="371">
        <f t="shared" si="69"/>
        <v>0</v>
      </c>
      <c r="R421" s="371">
        <f t="shared" si="70"/>
        <v>0</v>
      </c>
      <c r="S421" s="371"/>
      <c r="T421" s="371"/>
      <c r="U421" s="371"/>
      <c r="V421" s="371"/>
      <c r="W421" s="371"/>
      <c r="X421" s="371"/>
      <c r="Y421" s="371"/>
      <c r="Z421" s="371"/>
      <c r="AA421" s="371"/>
      <c r="AB421" s="371"/>
      <c r="AC421" s="371"/>
      <c r="AD421" s="371"/>
      <c r="AE421" s="371"/>
      <c r="AF421" s="371"/>
      <c r="AG421" s="371"/>
      <c r="AH421" s="371"/>
      <c r="AI421" s="371"/>
      <c r="AJ421" s="371"/>
      <c r="AK421" s="371"/>
      <c r="AL421" s="371"/>
      <c r="AM421" s="371"/>
      <c r="AN421" s="371"/>
      <c r="AO421" s="371"/>
      <c r="AP421" s="371"/>
      <c r="AQ421" s="371"/>
      <c r="AR421" s="371"/>
      <c r="AS421" s="371"/>
      <c r="AT421" s="371"/>
    </row>
    <row r="422" spans="2:46" ht="15" x14ac:dyDescent="0.25">
      <c r="B422" s="372" t="s">
        <v>669</v>
      </c>
      <c r="C422" s="372" t="str">
        <f>CONCATENATE('Budget-Output-Worksheet'!$G$8)</f>
        <v>FY26</v>
      </c>
      <c r="E422" s="371" t="s">
        <v>667</v>
      </c>
      <c r="F422" s="371"/>
      <c r="G422" s="371" t="s">
        <v>669</v>
      </c>
      <c r="H422" s="371" t="s">
        <v>669</v>
      </c>
      <c r="I422" s="371" t="s">
        <v>667</v>
      </c>
      <c r="J422" s="383">
        <f t="shared" si="63"/>
        <v>0</v>
      </c>
      <c r="K422" s="371">
        <v>0</v>
      </c>
      <c r="L422" s="371">
        <f t="shared" si="64"/>
        <v>0</v>
      </c>
      <c r="M422" s="371">
        <f t="shared" si="65"/>
        <v>0</v>
      </c>
      <c r="N422" s="371">
        <f t="shared" si="66"/>
        <v>0</v>
      </c>
      <c r="O422" s="371">
        <f t="shared" si="67"/>
        <v>0</v>
      </c>
      <c r="P422" s="371">
        <f t="shared" si="68"/>
        <v>0</v>
      </c>
      <c r="Q422" s="371">
        <f t="shared" si="69"/>
        <v>0</v>
      </c>
      <c r="R422" s="371">
        <f t="shared" si="70"/>
        <v>0</v>
      </c>
      <c r="S422" s="371"/>
      <c r="T422" s="371"/>
      <c r="U422" s="371"/>
      <c r="V422" s="371"/>
      <c r="W422" s="371"/>
      <c r="X422" s="371"/>
      <c r="Y422" s="371"/>
      <c r="Z422" s="371"/>
      <c r="AA422" s="371"/>
      <c r="AB422" s="371"/>
      <c r="AC422" s="371"/>
      <c r="AD422" s="371"/>
      <c r="AE422" s="371"/>
      <c r="AF422" s="371"/>
      <c r="AG422" s="371"/>
      <c r="AH422" s="371"/>
      <c r="AI422" s="371"/>
      <c r="AJ422" s="371"/>
      <c r="AK422" s="371"/>
      <c r="AL422" s="371"/>
      <c r="AM422" s="371"/>
      <c r="AN422" s="371"/>
      <c r="AO422" s="371"/>
      <c r="AP422" s="371"/>
      <c r="AQ422" s="371"/>
      <c r="AR422" s="371"/>
      <c r="AS422" s="371"/>
      <c r="AT422" s="371"/>
    </row>
    <row r="423" spans="2:46" ht="15" x14ac:dyDescent="0.25">
      <c r="B423" s="372" t="s">
        <v>669</v>
      </c>
      <c r="C423" s="372" t="str">
        <f>CONCATENATE('Budget-Output-Worksheet'!$G$8)</f>
        <v>FY26</v>
      </c>
      <c r="E423" s="371" t="s">
        <v>667</v>
      </c>
      <c r="F423" s="371"/>
      <c r="G423" s="371" t="s">
        <v>669</v>
      </c>
      <c r="H423" s="371" t="s">
        <v>669</v>
      </c>
      <c r="I423" s="371" t="s">
        <v>667</v>
      </c>
      <c r="J423" s="383">
        <f t="shared" si="63"/>
        <v>0</v>
      </c>
      <c r="K423" s="371">
        <v>0</v>
      </c>
      <c r="L423" s="371">
        <f t="shared" si="64"/>
        <v>0</v>
      </c>
      <c r="M423" s="371">
        <f t="shared" si="65"/>
        <v>0</v>
      </c>
      <c r="N423" s="371">
        <f t="shared" si="66"/>
        <v>0</v>
      </c>
      <c r="O423" s="371">
        <f t="shared" si="67"/>
        <v>0</v>
      </c>
      <c r="P423" s="371">
        <f t="shared" si="68"/>
        <v>0</v>
      </c>
      <c r="Q423" s="371">
        <f t="shared" si="69"/>
        <v>0</v>
      </c>
      <c r="R423" s="371">
        <f t="shared" si="70"/>
        <v>0</v>
      </c>
      <c r="S423" s="371"/>
      <c r="T423" s="371"/>
      <c r="U423" s="371"/>
      <c r="V423" s="371"/>
      <c r="W423" s="371"/>
      <c r="X423" s="371"/>
      <c r="Y423" s="371"/>
      <c r="Z423" s="371"/>
      <c r="AA423" s="371"/>
      <c r="AB423" s="371"/>
      <c r="AC423" s="371"/>
      <c r="AD423" s="371"/>
      <c r="AE423" s="371"/>
      <c r="AF423" s="371"/>
      <c r="AG423" s="371"/>
      <c r="AH423" s="371"/>
      <c r="AI423" s="371"/>
      <c r="AJ423" s="371"/>
      <c r="AK423" s="371"/>
      <c r="AL423" s="371"/>
      <c r="AM423" s="371"/>
      <c r="AN423" s="371"/>
      <c r="AO423" s="371"/>
      <c r="AP423" s="371"/>
      <c r="AQ423" s="371"/>
      <c r="AR423" s="371"/>
      <c r="AS423" s="371"/>
      <c r="AT423" s="371"/>
    </row>
    <row r="424" spans="2:46" ht="15" x14ac:dyDescent="0.25">
      <c r="B424" s="372" t="s">
        <v>669</v>
      </c>
      <c r="C424" s="372" t="str">
        <f>CONCATENATE('Budget-Output-Worksheet'!$G$8)</f>
        <v>FY26</v>
      </c>
      <c r="E424" s="371" t="s">
        <v>667</v>
      </c>
      <c r="F424" s="371"/>
      <c r="G424" s="371" t="s">
        <v>669</v>
      </c>
      <c r="H424" s="371" t="s">
        <v>669</v>
      </c>
      <c r="I424" s="371" t="s">
        <v>667</v>
      </c>
      <c r="J424" s="383">
        <f t="shared" si="63"/>
        <v>0</v>
      </c>
      <c r="K424" s="371">
        <v>0</v>
      </c>
      <c r="L424" s="371">
        <f t="shared" si="64"/>
        <v>0</v>
      </c>
      <c r="M424" s="371">
        <f t="shared" si="65"/>
        <v>0</v>
      </c>
      <c r="N424" s="371">
        <f t="shared" si="66"/>
        <v>0</v>
      </c>
      <c r="O424" s="371">
        <f t="shared" si="67"/>
        <v>0</v>
      </c>
      <c r="P424" s="371">
        <f t="shared" si="68"/>
        <v>0</v>
      </c>
      <c r="Q424" s="371">
        <f t="shared" si="69"/>
        <v>0</v>
      </c>
      <c r="R424" s="371">
        <f t="shared" si="70"/>
        <v>0</v>
      </c>
      <c r="S424" s="371"/>
      <c r="T424" s="371"/>
      <c r="U424" s="371"/>
      <c r="V424" s="371"/>
      <c r="W424" s="371"/>
      <c r="X424" s="371"/>
      <c r="Y424" s="371"/>
      <c r="Z424" s="371"/>
      <c r="AA424" s="371"/>
      <c r="AB424" s="371"/>
      <c r="AC424" s="371"/>
      <c r="AD424" s="371"/>
      <c r="AE424" s="371"/>
      <c r="AF424" s="371"/>
      <c r="AG424" s="371"/>
      <c r="AH424" s="371"/>
      <c r="AI424" s="371"/>
      <c r="AJ424" s="371"/>
      <c r="AK424" s="371"/>
      <c r="AL424" s="371"/>
      <c r="AM424" s="371"/>
      <c r="AN424" s="371"/>
      <c r="AO424" s="371"/>
      <c r="AP424" s="371"/>
      <c r="AQ424" s="371"/>
      <c r="AR424" s="371"/>
      <c r="AS424" s="371"/>
      <c r="AT424" s="371"/>
    </row>
    <row r="425" spans="2:46" ht="15" x14ac:dyDescent="0.25">
      <c r="B425" s="372" t="s">
        <v>669</v>
      </c>
      <c r="C425" s="372" t="str">
        <f>CONCATENATE('Budget-Output-Worksheet'!$G$8)</f>
        <v>FY26</v>
      </c>
      <c r="E425" s="371" t="s">
        <v>667</v>
      </c>
      <c r="F425" s="371"/>
      <c r="G425" s="371" t="s">
        <v>669</v>
      </c>
      <c r="H425" s="371" t="s">
        <v>669</v>
      </c>
      <c r="I425" s="371" t="s">
        <v>667</v>
      </c>
      <c r="J425" s="383">
        <f t="shared" si="63"/>
        <v>0</v>
      </c>
      <c r="K425" s="371">
        <v>0</v>
      </c>
      <c r="L425" s="371">
        <f t="shared" si="64"/>
        <v>0</v>
      </c>
      <c r="M425" s="371">
        <f t="shared" si="65"/>
        <v>0</v>
      </c>
      <c r="N425" s="371">
        <f t="shared" si="66"/>
        <v>0</v>
      </c>
      <c r="O425" s="371">
        <f t="shared" si="67"/>
        <v>0</v>
      </c>
      <c r="P425" s="371">
        <f t="shared" si="68"/>
        <v>0</v>
      </c>
      <c r="Q425" s="371">
        <f t="shared" si="69"/>
        <v>0</v>
      </c>
      <c r="R425" s="371">
        <f t="shared" si="70"/>
        <v>0</v>
      </c>
      <c r="S425" s="371"/>
      <c r="T425" s="371"/>
      <c r="U425" s="371"/>
      <c r="V425" s="371"/>
      <c r="W425" s="371"/>
      <c r="X425" s="371"/>
      <c r="Y425" s="371"/>
      <c r="Z425" s="371"/>
      <c r="AA425" s="371"/>
      <c r="AB425" s="371"/>
      <c r="AC425" s="371"/>
      <c r="AD425" s="371"/>
      <c r="AE425" s="371"/>
      <c r="AF425" s="371"/>
      <c r="AG425" s="371"/>
      <c r="AH425" s="371"/>
      <c r="AI425" s="371"/>
      <c r="AJ425" s="371"/>
      <c r="AK425" s="371"/>
      <c r="AL425" s="371"/>
      <c r="AM425" s="371"/>
      <c r="AN425" s="371"/>
      <c r="AO425" s="371"/>
      <c r="AP425" s="371"/>
      <c r="AQ425" s="371"/>
      <c r="AR425" s="371"/>
      <c r="AS425" s="371"/>
      <c r="AT425" s="371"/>
    </row>
    <row r="426" spans="2:46" ht="15" x14ac:dyDescent="0.25">
      <c r="B426" s="372" t="s">
        <v>669</v>
      </c>
      <c r="C426" s="372" t="str">
        <f>CONCATENATE('Budget-Output-Worksheet'!$G$8)</f>
        <v>FY26</v>
      </c>
      <c r="E426" s="371" t="s">
        <v>667</v>
      </c>
      <c r="F426" s="371"/>
      <c r="G426" s="371" t="s">
        <v>669</v>
      </c>
      <c r="H426" s="371" t="s">
        <v>669</v>
      </c>
      <c r="I426" s="371" t="s">
        <v>667</v>
      </c>
      <c r="J426" s="383">
        <f t="shared" si="63"/>
        <v>0</v>
      </c>
      <c r="K426" s="371">
        <v>0</v>
      </c>
      <c r="L426" s="371">
        <f t="shared" si="64"/>
        <v>0</v>
      </c>
      <c r="M426" s="371">
        <f t="shared" si="65"/>
        <v>0</v>
      </c>
      <c r="N426" s="371">
        <f t="shared" si="66"/>
        <v>0</v>
      </c>
      <c r="O426" s="371">
        <f t="shared" si="67"/>
        <v>0</v>
      </c>
      <c r="P426" s="371">
        <f t="shared" si="68"/>
        <v>0</v>
      </c>
      <c r="Q426" s="371">
        <f t="shared" si="69"/>
        <v>0</v>
      </c>
      <c r="R426" s="371">
        <f t="shared" si="70"/>
        <v>0</v>
      </c>
      <c r="S426" s="371"/>
      <c r="T426" s="371"/>
      <c r="U426" s="371"/>
      <c r="V426" s="371"/>
      <c r="W426" s="371"/>
      <c r="X426" s="371"/>
      <c r="Y426" s="371"/>
      <c r="Z426" s="371"/>
      <c r="AA426" s="371"/>
      <c r="AB426" s="371"/>
      <c r="AC426" s="371"/>
      <c r="AD426" s="371"/>
      <c r="AE426" s="371"/>
      <c r="AF426" s="371"/>
      <c r="AG426" s="371"/>
      <c r="AH426" s="371"/>
      <c r="AI426" s="371"/>
      <c r="AJ426" s="371"/>
      <c r="AK426" s="371"/>
      <c r="AL426" s="371"/>
      <c r="AM426" s="371"/>
      <c r="AN426" s="371"/>
      <c r="AO426" s="371"/>
      <c r="AP426" s="371"/>
      <c r="AQ426" s="371"/>
      <c r="AR426" s="371"/>
      <c r="AS426" s="371"/>
      <c r="AT426" s="371"/>
    </row>
    <row r="427" spans="2:46" ht="15" x14ac:dyDescent="0.25">
      <c r="B427" s="372" t="s">
        <v>669</v>
      </c>
      <c r="C427" s="372" t="str">
        <f>CONCATENATE('Budget-Output-Worksheet'!$G$8)</f>
        <v>FY26</v>
      </c>
      <c r="E427" s="371" t="s">
        <v>667</v>
      </c>
      <c r="F427" s="371"/>
      <c r="G427" s="371" t="s">
        <v>669</v>
      </c>
      <c r="H427" s="371" t="s">
        <v>669</v>
      </c>
      <c r="I427" s="371" t="s">
        <v>667</v>
      </c>
      <c r="J427" s="383">
        <f t="shared" si="63"/>
        <v>0</v>
      </c>
      <c r="K427" s="371">
        <v>0</v>
      </c>
      <c r="L427" s="371">
        <f t="shared" si="64"/>
        <v>0</v>
      </c>
      <c r="M427" s="371">
        <f t="shared" si="65"/>
        <v>0</v>
      </c>
      <c r="N427" s="371">
        <f t="shared" si="66"/>
        <v>0</v>
      </c>
      <c r="O427" s="371">
        <f t="shared" si="67"/>
        <v>0</v>
      </c>
      <c r="P427" s="371">
        <f t="shared" si="68"/>
        <v>0</v>
      </c>
      <c r="Q427" s="371">
        <f t="shared" si="69"/>
        <v>0</v>
      </c>
      <c r="R427" s="371">
        <f t="shared" si="70"/>
        <v>0</v>
      </c>
      <c r="S427" s="371"/>
      <c r="T427" s="371"/>
      <c r="U427" s="371"/>
      <c r="V427" s="371"/>
      <c r="W427" s="371"/>
      <c r="X427" s="371"/>
      <c r="Y427" s="371"/>
      <c r="Z427" s="371"/>
      <c r="AA427" s="371"/>
      <c r="AB427" s="371"/>
      <c r="AC427" s="371"/>
      <c r="AD427" s="371"/>
      <c r="AE427" s="371"/>
      <c r="AF427" s="371"/>
      <c r="AG427" s="371"/>
      <c r="AH427" s="371"/>
      <c r="AI427" s="371"/>
      <c r="AJ427" s="371"/>
      <c r="AK427" s="371"/>
      <c r="AL427" s="371"/>
      <c r="AM427" s="371"/>
      <c r="AN427" s="371"/>
      <c r="AO427" s="371"/>
      <c r="AP427" s="371"/>
      <c r="AQ427" s="371"/>
      <c r="AR427" s="371"/>
      <c r="AS427" s="371"/>
      <c r="AT427" s="371"/>
    </row>
    <row r="428" spans="2:46" ht="15" x14ac:dyDescent="0.25">
      <c r="B428" s="372" t="s">
        <v>669</v>
      </c>
      <c r="C428" s="372" t="str">
        <f>CONCATENATE('Budget-Output-Worksheet'!$G$8)</f>
        <v>FY26</v>
      </c>
      <c r="E428" s="371" t="s">
        <v>667</v>
      </c>
      <c r="F428" s="371"/>
      <c r="G428" s="371" t="s">
        <v>669</v>
      </c>
      <c r="H428" s="371" t="s">
        <v>669</v>
      </c>
      <c r="I428" s="371" t="s">
        <v>667</v>
      </c>
      <c r="J428" s="383">
        <f t="shared" si="63"/>
        <v>0</v>
      </c>
      <c r="K428" s="371">
        <v>0</v>
      </c>
      <c r="L428" s="371">
        <f t="shared" si="64"/>
        <v>0</v>
      </c>
      <c r="M428" s="371">
        <f t="shared" si="65"/>
        <v>0</v>
      </c>
      <c r="N428" s="371">
        <f t="shared" si="66"/>
        <v>0</v>
      </c>
      <c r="O428" s="371">
        <f t="shared" si="67"/>
        <v>0</v>
      </c>
      <c r="P428" s="371">
        <f t="shared" si="68"/>
        <v>0</v>
      </c>
      <c r="Q428" s="371">
        <f t="shared" si="69"/>
        <v>0</v>
      </c>
      <c r="R428" s="371">
        <f t="shared" si="70"/>
        <v>0</v>
      </c>
      <c r="S428" s="371"/>
      <c r="T428" s="371"/>
      <c r="U428" s="371"/>
      <c r="V428" s="371"/>
      <c r="W428" s="371"/>
      <c r="X428" s="371"/>
      <c r="Y428" s="371"/>
      <c r="Z428" s="371"/>
      <c r="AA428" s="371"/>
      <c r="AB428" s="371"/>
      <c r="AC428" s="371"/>
      <c r="AD428" s="371"/>
      <c r="AE428" s="371"/>
      <c r="AF428" s="371"/>
      <c r="AG428" s="371"/>
      <c r="AH428" s="371"/>
      <c r="AI428" s="371"/>
      <c r="AJ428" s="371"/>
      <c r="AK428" s="371"/>
      <c r="AL428" s="371"/>
      <c r="AM428" s="371"/>
      <c r="AN428" s="371"/>
      <c r="AO428" s="371"/>
      <c r="AP428" s="371"/>
      <c r="AQ428" s="371"/>
      <c r="AR428" s="371"/>
      <c r="AS428" s="371"/>
      <c r="AT428" s="371"/>
    </row>
    <row r="429" spans="2:46" ht="15" x14ac:dyDescent="0.25">
      <c r="B429" s="372" t="s">
        <v>669</v>
      </c>
      <c r="C429" s="372" t="str">
        <f>CONCATENATE('Budget-Output-Worksheet'!$G$8)</f>
        <v>FY26</v>
      </c>
      <c r="E429" s="371" t="s">
        <v>667</v>
      </c>
      <c r="F429" s="371"/>
      <c r="G429" s="371" t="s">
        <v>669</v>
      </c>
      <c r="H429" s="371" t="s">
        <v>669</v>
      </c>
      <c r="I429" s="371" t="s">
        <v>667</v>
      </c>
      <c r="J429" s="383">
        <f t="shared" si="63"/>
        <v>0</v>
      </c>
      <c r="K429" s="371">
        <v>0</v>
      </c>
      <c r="L429" s="371">
        <f t="shared" si="64"/>
        <v>0</v>
      </c>
      <c r="M429" s="371">
        <f t="shared" si="65"/>
        <v>0</v>
      </c>
      <c r="N429" s="371">
        <f t="shared" si="66"/>
        <v>0</v>
      </c>
      <c r="O429" s="371">
        <f t="shared" si="67"/>
        <v>0</v>
      </c>
      <c r="P429" s="371">
        <f t="shared" si="68"/>
        <v>0</v>
      </c>
      <c r="Q429" s="371">
        <f t="shared" si="69"/>
        <v>0</v>
      </c>
      <c r="R429" s="371">
        <f t="shared" si="70"/>
        <v>0</v>
      </c>
      <c r="S429" s="371"/>
      <c r="T429" s="371"/>
      <c r="U429" s="371"/>
      <c r="V429" s="371"/>
      <c r="W429" s="371"/>
      <c r="X429" s="371"/>
      <c r="Y429" s="371"/>
      <c r="Z429" s="371"/>
      <c r="AA429" s="371"/>
      <c r="AB429" s="371"/>
      <c r="AC429" s="371"/>
      <c r="AD429" s="371"/>
      <c r="AE429" s="371"/>
      <c r="AF429" s="371"/>
      <c r="AG429" s="371"/>
      <c r="AH429" s="371"/>
      <c r="AI429" s="371"/>
      <c r="AJ429" s="371"/>
      <c r="AK429" s="371"/>
      <c r="AL429" s="371"/>
      <c r="AM429" s="371"/>
      <c r="AN429" s="371"/>
      <c r="AO429" s="371"/>
      <c r="AP429" s="371"/>
      <c r="AQ429" s="371"/>
      <c r="AR429" s="371"/>
      <c r="AS429" s="371"/>
      <c r="AT429" s="371"/>
    </row>
    <row r="430" spans="2:46" ht="15" x14ac:dyDescent="0.25">
      <c r="B430" s="372" t="s">
        <v>669</v>
      </c>
      <c r="C430" s="372" t="str">
        <f>CONCATENATE('Budget-Output-Worksheet'!$G$8)</f>
        <v>FY26</v>
      </c>
      <c r="E430" s="371" t="s">
        <v>667</v>
      </c>
      <c r="F430" s="371"/>
      <c r="G430" s="371" t="s">
        <v>669</v>
      </c>
      <c r="H430" s="371" t="s">
        <v>669</v>
      </c>
      <c r="I430" s="371" t="s">
        <v>667</v>
      </c>
      <c r="J430" s="383">
        <f t="shared" si="63"/>
        <v>0</v>
      </c>
      <c r="K430" s="371">
        <v>0</v>
      </c>
      <c r="L430" s="371">
        <f t="shared" si="64"/>
        <v>0</v>
      </c>
      <c r="M430" s="371">
        <f t="shared" si="65"/>
        <v>0</v>
      </c>
      <c r="N430" s="371">
        <f t="shared" si="66"/>
        <v>0</v>
      </c>
      <c r="O430" s="371">
        <f t="shared" si="67"/>
        <v>0</v>
      </c>
      <c r="P430" s="371">
        <f t="shared" si="68"/>
        <v>0</v>
      </c>
      <c r="Q430" s="371">
        <f t="shared" si="69"/>
        <v>0</v>
      </c>
      <c r="R430" s="371">
        <f t="shared" si="70"/>
        <v>0</v>
      </c>
      <c r="S430" s="371"/>
      <c r="T430" s="371"/>
      <c r="U430" s="371"/>
      <c r="V430" s="371"/>
      <c r="W430" s="371"/>
      <c r="X430" s="371"/>
      <c r="Y430" s="371"/>
      <c r="Z430" s="371"/>
      <c r="AA430" s="371"/>
      <c r="AB430" s="371"/>
      <c r="AC430" s="371"/>
      <c r="AD430" s="371"/>
      <c r="AE430" s="371"/>
      <c r="AF430" s="371"/>
      <c r="AG430" s="371"/>
      <c r="AH430" s="371"/>
      <c r="AI430" s="371"/>
      <c r="AJ430" s="371"/>
      <c r="AK430" s="371"/>
      <c r="AL430" s="371"/>
      <c r="AM430" s="371"/>
      <c r="AN430" s="371"/>
      <c r="AO430" s="371"/>
      <c r="AP430" s="371"/>
      <c r="AQ430" s="371"/>
      <c r="AR430" s="371"/>
      <c r="AS430" s="371"/>
      <c r="AT430" s="371"/>
    </row>
    <row r="431" spans="2:46" ht="15" x14ac:dyDescent="0.25">
      <c r="B431" s="372" t="s">
        <v>669</v>
      </c>
      <c r="C431" s="372" t="str">
        <f>CONCATENATE('Budget-Output-Worksheet'!$G$8)</f>
        <v>FY26</v>
      </c>
      <c r="E431" s="371" t="s">
        <v>667</v>
      </c>
      <c r="F431" s="371"/>
      <c r="G431" s="371" t="s">
        <v>669</v>
      </c>
      <c r="H431" s="371" t="s">
        <v>669</v>
      </c>
      <c r="I431" s="371" t="s">
        <v>667</v>
      </c>
      <c r="J431" s="383">
        <f t="shared" si="63"/>
        <v>0</v>
      </c>
      <c r="K431" s="371">
        <v>0</v>
      </c>
      <c r="L431" s="371">
        <f t="shared" si="64"/>
        <v>0</v>
      </c>
      <c r="M431" s="371">
        <f t="shared" si="65"/>
        <v>0</v>
      </c>
      <c r="N431" s="371">
        <f t="shared" si="66"/>
        <v>0</v>
      </c>
      <c r="O431" s="371">
        <f t="shared" si="67"/>
        <v>0</v>
      </c>
      <c r="P431" s="371">
        <f t="shared" si="68"/>
        <v>0</v>
      </c>
      <c r="Q431" s="371">
        <f t="shared" si="69"/>
        <v>0</v>
      </c>
      <c r="R431" s="371">
        <f t="shared" si="70"/>
        <v>0</v>
      </c>
      <c r="S431" s="371"/>
      <c r="T431" s="371"/>
      <c r="U431" s="371"/>
      <c r="V431" s="371"/>
      <c r="W431" s="371"/>
      <c r="X431" s="371"/>
      <c r="Y431" s="371"/>
      <c r="Z431" s="371"/>
      <c r="AA431" s="371"/>
      <c r="AB431" s="371"/>
      <c r="AC431" s="371"/>
      <c r="AD431" s="371"/>
      <c r="AE431" s="371"/>
      <c r="AF431" s="371"/>
      <c r="AG431" s="371"/>
      <c r="AH431" s="371"/>
      <c r="AI431" s="371"/>
      <c r="AJ431" s="371"/>
      <c r="AK431" s="371"/>
      <c r="AL431" s="371"/>
      <c r="AM431" s="371"/>
      <c r="AN431" s="371"/>
      <c r="AO431" s="371"/>
      <c r="AP431" s="371"/>
      <c r="AQ431" s="371"/>
      <c r="AR431" s="371"/>
      <c r="AS431" s="371"/>
      <c r="AT431" s="371"/>
    </row>
    <row r="432" spans="2:46" ht="15" x14ac:dyDescent="0.25">
      <c r="B432" s="372" t="s">
        <v>669</v>
      </c>
      <c r="C432" s="372" t="str">
        <f>CONCATENATE('Budget-Output-Worksheet'!$G$8)</f>
        <v>FY26</v>
      </c>
      <c r="E432" s="371" t="s">
        <v>667</v>
      </c>
      <c r="F432" s="371"/>
      <c r="G432" s="371" t="s">
        <v>669</v>
      </c>
      <c r="H432" s="371" t="s">
        <v>669</v>
      </c>
      <c r="I432" s="371" t="s">
        <v>667</v>
      </c>
      <c r="J432" s="383">
        <f t="shared" si="63"/>
        <v>0</v>
      </c>
      <c r="K432" s="371">
        <v>0</v>
      </c>
      <c r="L432" s="371">
        <f t="shared" si="64"/>
        <v>0</v>
      </c>
      <c r="M432" s="371">
        <f t="shared" si="65"/>
        <v>0</v>
      </c>
      <c r="N432" s="371">
        <f t="shared" si="66"/>
        <v>0</v>
      </c>
      <c r="O432" s="371">
        <f t="shared" si="67"/>
        <v>0</v>
      </c>
      <c r="P432" s="371">
        <f t="shared" si="68"/>
        <v>0</v>
      </c>
      <c r="Q432" s="371">
        <f t="shared" si="69"/>
        <v>0</v>
      </c>
      <c r="R432" s="371">
        <f t="shared" si="70"/>
        <v>0</v>
      </c>
      <c r="S432" s="371"/>
      <c r="T432" s="371"/>
      <c r="U432" s="371"/>
      <c r="V432" s="371"/>
      <c r="W432" s="371"/>
      <c r="X432" s="371"/>
      <c r="Y432" s="371"/>
      <c r="Z432" s="371"/>
      <c r="AA432" s="371"/>
      <c r="AB432" s="371"/>
      <c r="AC432" s="371"/>
      <c r="AD432" s="371"/>
      <c r="AE432" s="371"/>
      <c r="AF432" s="371"/>
      <c r="AG432" s="371"/>
      <c r="AH432" s="371"/>
      <c r="AI432" s="371"/>
      <c r="AJ432" s="371"/>
      <c r="AK432" s="371"/>
      <c r="AL432" s="371"/>
      <c r="AM432" s="371"/>
      <c r="AN432" s="371"/>
      <c r="AO432" s="371"/>
      <c r="AP432" s="371"/>
      <c r="AQ432" s="371"/>
      <c r="AR432" s="371"/>
      <c r="AS432" s="371"/>
      <c r="AT432" s="371"/>
    </row>
    <row r="433" spans="2:46" ht="15" x14ac:dyDescent="0.25">
      <c r="B433" s="372" t="s">
        <v>669</v>
      </c>
      <c r="C433" s="372" t="str">
        <f>CONCATENATE('Budget-Output-Worksheet'!$G$8)</f>
        <v>FY26</v>
      </c>
      <c r="E433" s="371" t="s">
        <v>667</v>
      </c>
      <c r="F433" s="371"/>
      <c r="G433" s="371" t="s">
        <v>669</v>
      </c>
      <c r="H433" s="371" t="s">
        <v>669</v>
      </c>
      <c r="I433" s="371" t="s">
        <v>667</v>
      </c>
      <c r="J433" s="383">
        <f t="shared" si="63"/>
        <v>0</v>
      </c>
      <c r="K433" s="371">
        <v>0</v>
      </c>
      <c r="L433" s="371">
        <f t="shared" si="64"/>
        <v>0</v>
      </c>
      <c r="M433" s="371">
        <f t="shared" si="65"/>
        <v>0</v>
      </c>
      <c r="N433" s="371">
        <f t="shared" si="66"/>
        <v>0</v>
      </c>
      <c r="O433" s="371">
        <f t="shared" si="67"/>
        <v>0</v>
      </c>
      <c r="P433" s="371">
        <f t="shared" si="68"/>
        <v>0</v>
      </c>
      <c r="Q433" s="371">
        <f t="shared" si="69"/>
        <v>0</v>
      </c>
      <c r="R433" s="371">
        <f t="shared" si="70"/>
        <v>0</v>
      </c>
      <c r="S433" s="371"/>
      <c r="T433" s="371"/>
      <c r="U433" s="371"/>
      <c r="V433" s="371"/>
      <c r="W433" s="371"/>
      <c r="X433" s="371"/>
      <c r="Y433" s="371"/>
      <c r="Z433" s="371"/>
      <c r="AA433" s="371"/>
      <c r="AB433" s="371"/>
      <c r="AC433" s="371"/>
      <c r="AD433" s="371"/>
      <c r="AE433" s="371"/>
      <c r="AF433" s="371"/>
      <c r="AG433" s="371"/>
      <c r="AH433" s="371"/>
      <c r="AI433" s="371"/>
      <c r="AJ433" s="371"/>
      <c r="AK433" s="371"/>
      <c r="AL433" s="371"/>
      <c r="AM433" s="371"/>
      <c r="AN433" s="371"/>
      <c r="AO433" s="371"/>
      <c r="AP433" s="371"/>
      <c r="AQ433" s="371"/>
      <c r="AR433" s="371"/>
      <c r="AS433" s="371"/>
      <c r="AT433" s="371"/>
    </row>
    <row r="434" spans="2:46" ht="15" x14ac:dyDescent="0.25">
      <c r="B434" s="372" t="s">
        <v>669</v>
      </c>
      <c r="C434" s="372" t="str">
        <f>CONCATENATE('Budget-Output-Worksheet'!$G$8)</f>
        <v>FY26</v>
      </c>
      <c r="E434" s="371" t="s">
        <v>667</v>
      </c>
      <c r="F434" s="371"/>
      <c r="G434" s="371" t="s">
        <v>669</v>
      </c>
      <c r="H434" s="371" t="s">
        <v>669</v>
      </c>
      <c r="I434" s="371" t="s">
        <v>667</v>
      </c>
      <c r="J434" s="383">
        <f t="shared" si="63"/>
        <v>0</v>
      </c>
      <c r="K434" s="371">
        <v>0</v>
      </c>
      <c r="L434" s="371">
        <f t="shared" si="64"/>
        <v>0</v>
      </c>
      <c r="M434" s="371">
        <f t="shared" si="65"/>
        <v>0</v>
      </c>
      <c r="N434" s="371">
        <f t="shared" si="66"/>
        <v>0</v>
      </c>
      <c r="O434" s="371">
        <f t="shared" si="67"/>
        <v>0</v>
      </c>
      <c r="P434" s="371">
        <f t="shared" si="68"/>
        <v>0</v>
      </c>
      <c r="Q434" s="371">
        <f t="shared" si="69"/>
        <v>0</v>
      </c>
      <c r="R434" s="371">
        <f t="shared" si="70"/>
        <v>0</v>
      </c>
      <c r="S434" s="371"/>
      <c r="T434" s="371"/>
      <c r="U434" s="371"/>
      <c r="V434" s="371"/>
      <c r="W434" s="371"/>
      <c r="X434" s="371"/>
      <c r="Y434" s="371"/>
      <c r="Z434" s="371"/>
      <c r="AA434" s="371"/>
      <c r="AB434" s="371"/>
      <c r="AC434" s="371"/>
      <c r="AD434" s="371"/>
      <c r="AE434" s="371"/>
      <c r="AF434" s="371"/>
      <c r="AG434" s="371"/>
      <c r="AH434" s="371"/>
      <c r="AI434" s="371"/>
      <c r="AJ434" s="371"/>
      <c r="AK434" s="371"/>
      <c r="AL434" s="371"/>
      <c r="AM434" s="371"/>
      <c r="AN434" s="371"/>
      <c r="AO434" s="371"/>
      <c r="AP434" s="371"/>
      <c r="AQ434" s="371"/>
      <c r="AR434" s="371"/>
      <c r="AS434" s="371"/>
      <c r="AT434" s="371"/>
    </row>
    <row r="435" spans="2:46" ht="15" x14ac:dyDescent="0.25">
      <c r="B435" s="372" t="s">
        <v>669</v>
      </c>
      <c r="C435" s="372" t="str">
        <f>CONCATENATE('Budget-Output-Worksheet'!$G$8)</f>
        <v>FY26</v>
      </c>
      <c r="E435" s="371" t="s">
        <v>667</v>
      </c>
      <c r="F435" s="371"/>
      <c r="G435" s="371" t="s">
        <v>669</v>
      </c>
      <c r="H435" s="371" t="s">
        <v>669</v>
      </c>
      <c r="I435" s="371" t="s">
        <v>667</v>
      </c>
      <c r="J435" s="383">
        <f t="shared" si="63"/>
        <v>0</v>
      </c>
      <c r="K435" s="371">
        <v>0</v>
      </c>
      <c r="L435" s="371">
        <f t="shared" si="64"/>
        <v>0</v>
      </c>
      <c r="M435" s="371">
        <f t="shared" si="65"/>
        <v>0</v>
      </c>
      <c r="N435" s="371">
        <f t="shared" si="66"/>
        <v>0</v>
      </c>
      <c r="O435" s="371">
        <f t="shared" si="67"/>
        <v>0</v>
      </c>
      <c r="P435" s="371">
        <f t="shared" si="68"/>
        <v>0</v>
      </c>
      <c r="Q435" s="371">
        <f t="shared" si="69"/>
        <v>0</v>
      </c>
      <c r="R435" s="371">
        <f t="shared" si="70"/>
        <v>0</v>
      </c>
      <c r="S435" s="371"/>
      <c r="T435" s="371"/>
      <c r="U435" s="371"/>
      <c r="V435" s="371"/>
      <c r="W435" s="371"/>
      <c r="X435" s="371"/>
      <c r="Y435" s="371"/>
      <c r="Z435" s="371"/>
      <c r="AA435" s="371"/>
      <c r="AB435" s="371"/>
      <c r="AC435" s="371"/>
      <c r="AD435" s="371"/>
      <c r="AE435" s="371"/>
      <c r="AF435" s="371"/>
      <c r="AG435" s="371"/>
      <c r="AH435" s="371"/>
      <c r="AI435" s="371"/>
      <c r="AJ435" s="371"/>
      <c r="AK435" s="371"/>
      <c r="AL435" s="371"/>
      <c r="AM435" s="371"/>
      <c r="AN435" s="371"/>
      <c r="AO435" s="371"/>
      <c r="AP435" s="371"/>
      <c r="AQ435" s="371"/>
      <c r="AR435" s="371"/>
      <c r="AS435" s="371"/>
      <c r="AT435" s="371"/>
    </row>
    <row r="436" spans="2:46" ht="15" x14ac:dyDescent="0.25">
      <c r="B436" s="372" t="s">
        <v>669</v>
      </c>
      <c r="C436" s="372" t="str">
        <f>CONCATENATE('Budget-Output-Worksheet'!$G$8)</f>
        <v>FY26</v>
      </c>
      <c r="E436" s="371" t="s">
        <v>667</v>
      </c>
      <c r="F436" s="371"/>
      <c r="G436" s="371" t="s">
        <v>669</v>
      </c>
      <c r="H436" s="371" t="s">
        <v>669</v>
      </c>
      <c r="I436" s="371" t="s">
        <v>667</v>
      </c>
      <c r="J436" s="383">
        <f t="shared" si="63"/>
        <v>0</v>
      </c>
      <c r="K436" s="371">
        <v>0</v>
      </c>
      <c r="L436" s="371">
        <f t="shared" si="64"/>
        <v>0</v>
      </c>
      <c r="M436" s="371">
        <f t="shared" si="65"/>
        <v>0</v>
      </c>
      <c r="N436" s="371">
        <f t="shared" si="66"/>
        <v>0</v>
      </c>
      <c r="O436" s="371">
        <f t="shared" si="67"/>
        <v>0</v>
      </c>
      <c r="P436" s="371">
        <f t="shared" si="68"/>
        <v>0</v>
      </c>
      <c r="Q436" s="371">
        <f t="shared" si="69"/>
        <v>0</v>
      </c>
      <c r="R436" s="371">
        <f t="shared" si="70"/>
        <v>0</v>
      </c>
      <c r="S436" s="371"/>
      <c r="T436" s="371"/>
      <c r="U436" s="371"/>
      <c r="V436" s="371"/>
      <c r="W436" s="371"/>
      <c r="X436" s="371"/>
      <c r="Y436" s="371"/>
      <c r="Z436" s="371"/>
      <c r="AA436" s="371"/>
      <c r="AB436" s="371"/>
      <c r="AC436" s="371"/>
      <c r="AD436" s="371"/>
      <c r="AE436" s="371"/>
      <c r="AF436" s="371"/>
      <c r="AG436" s="371"/>
      <c r="AH436" s="371"/>
      <c r="AI436" s="371"/>
      <c r="AJ436" s="371"/>
      <c r="AK436" s="371"/>
      <c r="AL436" s="371"/>
      <c r="AM436" s="371"/>
      <c r="AN436" s="371"/>
      <c r="AO436" s="371"/>
      <c r="AP436" s="371"/>
      <c r="AQ436" s="371"/>
      <c r="AR436" s="371"/>
      <c r="AS436" s="371"/>
      <c r="AT436" s="371"/>
    </row>
    <row r="437" spans="2:46" ht="15" x14ac:dyDescent="0.25">
      <c r="B437" s="372" t="s">
        <v>669</v>
      </c>
      <c r="C437" s="372" t="str">
        <f>CONCATENATE('Budget-Output-Worksheet'!$G$8)</f>
        <v>FY26</v>
      </c>
      <c r="E437" s="371" t="s">
        <v>667</v>
      </c>
      <c r="F437" s="371"/>
      <c r="G437" s="371" t="s">
        <v>669</v>
      </c>
      <c r="H437" s="371" t="s">
        <v>669</v>
      </c>
      <c r="I437" s="371" t="s">
        <v>667</v>
      </c>
      <c r="J437" s="383">
        <f t="shared" si="63"/>
        <v>0</v>
      </c>
      <c r="K437" s="371">
        <v>0</v>
      </c>
      <c r="L437" s="371">
        <f t="shared" si="64"/>
        <v>0</v>
      </c>
      <c r="M437" s="371">
        <f t="shared" si="65"/>
        <v>0</v>
      </c>
      <c r="N437" s="371">
        <f t="shared" si="66"/>
        <v>0</v>
      </c>
      <c r="O437" s="371">
        <f t="shared" si="67"/>
        <v>0</v>
      </c>
      <c r="P437" s="371">
        <f t="shared" si="68"/>
        <v>0</v>
      </c>
      <c r="Q437" s="371">
        <f t="shared" si="69"/>
        <v>0</v>
      </c>
      <c r="R437" s="371">
        <f t="shared" si="70"/>
        <v>0</v>
      </c>
      <c r="S437" s="371"/>
      <c r="T437" s="371"/>
      <c r="U437" s="371"/>
      <c r="V437" s="371"/>
      <c r="W437" s="371"/>
      <c r="X437" s="371"/>
      <c r="Y437" s="371"/>
      <c r="Z437" s="371"/>
      <c r="AA437" s="371"/>
      <c r="AB437" s="371"/>
      <c r="AC437" s="371"/>
      <c r="AD437" s="371"/>
      <c r="AE437" s="371"/>
      <c r="AF437" s="371"/>
      <c r="AG437" s="371"/>
      <c r="AH437" s="371"/>
      <c r="AI437" s="371"/>
      <c r="AJ437" s="371"/>
      <c r="AK437" s="371"/>
      <c r="AL437" s="371"/>
      <c r="AM437" s="371"/>
      <c r="AN437" s="371"/>
      <c r="AO437" s="371"/>
      <c r="AP437" s="371"/>
      <c r="AQ437" s="371"/>
      <c r="AR437" s="371"/>
      <c r="AS437" s="371"/>
      <c r="AT437" s="371"/>
    </row>
    <row r="438" spans="2:46" ht="15" x14ac:dyDescent="0.25">
      <c r="B438" s="372" t="s">
        <v>669</v>
      </c>
      <c r="C438" s="372" t="str">
        <f>CONCATENATE('Budget-Output-Worksheet'!$G$8)</f>
        <v>FY26</v>
      </c>
      <c r="E438" s="371" t="s">
        <v>667</v>
      </c>
      <c r="F438" s="371"/>
      <c r="G438" s="371" t="s">
        <v>669</v>
      </c>
      <c r="H438" s="371" t="s">
        <v>669</v>
      </c>
      <c r="I438" s="371" t="s">
        <v>667</v>
      </c>
      <c r="J438" s="383">
        <f t="shared" si="63"/>
        <v>0</v>
      </c>
      <c r="K438" s="371">
        <v>0</v>
      </c>
      <c r="L438" s="371">
        <f t="shared" si="64"/>
        <v>0</v>
      </c>
      <c r="M438" s="371">
        <f t="shared" si="65"/>
        <v>0</v>
      </c>
      <c r="N438" s="371">
        <f t="shared" si="66"/>
        <v>0</v>
      </c>
      <c r="O438" s="371">
        <f t="shared" si="67"/>
        <v>0</v>
      </c>
      <c r="P438" s="371">
        <f t="shared" si="68"/>
        <v>0</v>
      </c>
      <c r="Q438" s="371">
        <f t="shared" si="69"/>
        <v>0</v>
      </c>
      <c r="R438" s="371">
        <f t="shared" si="70"/>
        <v>0</v>
      </c>
      <c r="S438" s="371"/>
      <c r="T438" s="371"/>
      <c r="U438" s="371"/>
      <c r="V438" s="371"/>
      <c r="W438" s="371"/>
      <c r="X438" s="371"/>
      <c r="Y438" s="371"/>
      <c r="Z438" s="371"/>
      <c r="AA438" s="371"/>
      <c r="AB438" s="371"/>
      <c r="AC438" s="371"/>
      <c r="AD438" s="371"/>
      <c r="AE438" s="371"/>
      <c r="AF438" s="371"/>
      <c r="AG438" s="371"/>
      <c r="AH438" s="371"/>
      <c r="AI438" s="371"/>
      <c r="AJ438" s="371"/>
      <c r="AK438" s="371"/>
      <c r="AL438" s="371"/>
      <c r="AM438" s="371"/>
      <c r="AN438" s="371"/>
      <c r="AO438" s="371"/>
      <c r="AP438" s="371"/>
      <c r="AQ438" s="371"/>
      <c r="AR438" s="371"/>
      <c r="AS438" s="371"/>
      <c r="AT438" s="371"/>
    </row>
    <row r="439" spans="2:46" ht="15" x14ac:dyDescent="0.25">
      <c r="B439" s="372" t="s">
        <v>669</v>
      </c>
      <c r="C439" s="372" t="str">
        <f>CONCATENATE('Budget-Output-Worksheet'!$G$8)</f>
        <v>FY26</v>
      </c>
      <c r="E439" s="371" t="s">
        <v>667</v>
      </c>
      <c r="F439" s="371"/>
      <c r="G439" s="371" t="s">
        <v>669</v>
      </c>
      <c r="H439" s="371" t="s">
        <v>669</v>
      </c>
      <c r="I439" s="371" t="s">
        <v>667</v>
      </c>
      <c r="J439" s="383">
        <f t="shared" si="63"/>
        <v>0</v>
      </c>
      <c r="K439" s="371">
        <v>0</v>
      </c>
      <c r="L439" s="371">
        <f t="shared" si="64"/>
        <v>0</v>
      </c>
      <c r="M439" s="371">
        <f t="shared" si="65"/>
        <v>0</v>
      </c>
      <c r="N439" s="371">
        <f t="shared" si="66"/>
        <v>0</v>
      </c>
      <c r="O439" s="371">
        <f t="shared" si="67"/>
        <v>0</v>
      </c>
      <c r="P439" s="371">
        <f t="shared" si="68"/>
        <v>0</v>
      </c>
      <c r="Q439" s="371">
        <f t="shared" si="69"/>
        <v>0</v>
      </c>
      <c r="R439" s="371">
        <f t="shared" si="70"/>
        <v>0</v>
      </c>
      <c r="S439" s="371"/>
      <c r="T439" s="371"/>
      <c r="U439" s="371"/>
      <c r="V439" s="371"/>
      <c r="W439" s="371"/>
      <c r="X439" s="371"/>
      <c r="Y439" s="371"/>
      <c r="Z439" s="371"/>
      <c r="AA439" s="371"/>
      <c r="AB439" s="371"/>
      <c r="AC439" s="371"/>
      <c r="AD439" s="371"/>
      <c r="AE439" s="371"/>
      <c r="AF439" s="371"/>
      <c r="AG439" s="371"/>
      <c r="AH439" s="371"/>
      <c r="AI439" s="371"/>
      <c r="AJ439" s="371"/>
      <c r="AK439" s="371"/>
      <c r="AL439" s="371"/>
      <c r="AM439" s="371"/>
      <c r="AN439" s="371"/>
      <c r="AO439" s="371"/>
      <c r="AP439" s="371"/>
      <c r="AQ439" s="371"/>
      <c r="AR439" s="371"/>
      <c r="AS439" s="371"/>
      <c r="AT439" s="371"/>
    </row>
    <row r="440" spans="2:46" ht="15" x14ac:dyDescent="0.25">
      <c r="B440" s="372" t="s">
        <v>669</v>
      </c>
      <c r="C440" s="372" t="str">
        <f>CONCATENATE('Budget-Output-Worksheet'!$G$8)</f>
        <v>FY26</v>
      </c>
      <c r="E440" s="371" t="s">
        <v>667</v>
      </c>
      <c r="F440" s="371"/>
      <c r="G440" s="371" t="s">
        <v>669</v>
      </c>
      <c r="H440" s="371" t="s">
        <v>669</v>
      </c>
      <c r="I440" s="371" t="s">
        <v>667</v>
      </c>
      <c r="J440" s="383">
        <f t="shared" si="63"/>
        <v>0</v>
      </c>
      <c r="K440" s="371">
        <v>0</v>
      </c>
      <c r="L440" s="371">
        <f t="shared" si="64"/>
        <v>0</v>
      </c>
      <c r="M440" s="371">
        <f t="shared" si="65"/>
        <v>0</v>
      </c>
      <c r="N440" s="371">
        <f t="shared" si="66"/>
        <v>0</v>
      </c>
      <c r="O440" s="371">
        <f t="shared" si="67"/>
        <v>0</v>
      </c>
      <c r="P440" s="371">
        <f t="shared" si="68"/>
        <v>0</v>
      </c>
      <c r="Q440" s="371">
        <f t="shared" si="69"/>
        <v>0</v>
      </c>
      <c r="R440" s="371">
        <f t="shared" si="70"/>
        <v>0</v>
      </c>
      <c r="S440" s="371"/>
      <c r="T440" s="371"/>
      <c r="U440" s="371"/>
      <c r="V440" s="371"/>
      <c r="W440" s="371"/>
      <c r="X440" s="371"/>
      <c r="Y440" s="371"/>
      <c r="Z440" s="371"/>
      <c r="AA440" s="371"/>
      <c r="AB440" s="371"/>
      <c r="AC440" s="371"/>
      <c r="AD440" s="371"/>
      <c r="AE440" s="371"/>
      <c r="AF440" s="371"/>
      <c r="AG440" s="371"/>
      <c r="AH440" s="371"/>
      <c r="AI440" s="371"/>
      <c r="AJ440" s="371"/>
      <c r="AK440" s="371"/>
      <c r="AL440" s="371"/>
      <c r="AM440" s="371"/>
      <c r="AN440" s="371"/>
      <c r="AO440" s="371"/>
      <c r="AP440" s="371"/>
      <c r="AQ440" s="371"/>
      <c r="AR440" s="371"/>
      <c r="AS440" s="371"/>
      <c r="AT440" s="371"/>
    </row>
    <row r="441" spans="2:46" ht="15" x14ac:dyDescent="0.25">
      <c r="B441" s="372" t="s">
        <v>669</v>
      </c>
      <c r="C441" s="372" t="str">
        <f>CONCATENATE('Budget-Output-Worksheet'!$G$8)</f>
        <v>FY26</v>
      </c>
      <c r="E441" s="371" t="s">
        <v>667</v>
      </c>
      <c r="F441" s="371"/>
      <c r="G441" s="371" t="s">
        <v>669</v>
      </c>
      <c r="H441" s="371" t="s">
        <v>669</v>
      </c>
      <c r="I441" s="371" t="s">
        <v>667</v>
      </c>
      <c r="J441" s="383">
        <f t="shared" si="63"/>
        <v>0</v>
      </c>
      <c r="K441" s="371">
        <v>0</v>
      </c>
      <c r="L441" s="371">
        <f t="shared" si="64"/>
        <v>0</v>
      </c>
      <c r="M441" s="371">
        <f t="shared" si="65"/>
        <v>0</v>
      </c>
      <c r="N441" s="371">
        <f t="shared" si="66"/>
        <v>0</v>
      </c>
      <c r="O441" s="371">
        <f t="shared" si="67"/>
        <v>0</v>
      </c>
      <c r="P441" s="371">
        <f t="shared" si="68"/>
        <v>0</v>
      </c>
      <c r="Q441" s="371">
        <f t="shared" si="69"/>
        <v>0</v>
      </c>
      <c r="R441" s="371">
        <f t="shared" si="70"/>
        <v>0</v>
      </c>
      <c r="S441" s="371"/>
      <c r="T441" s="371"/>
      <c r="U441" s="371"/>
      <c r="V441" s="371"/>
      <c r="W441" s="371"/>
      <c r="X441" s="371"/>
      <c r="Y441" s="371"/>
      <c r="Z441" s="371"/>
      <c r="AA441" s="371"/>
      <c r="AB441" s="371"/>
      <c r="AC441" s="371"/>
      <c r="AD441" s="371"/>
      <c r="AE441" s="371"/>
      <c r="AF441" s="371"/>
      <c r="AG441" s="371"/>
      <c r="AH441" s="371"/>
      <c r="AI441" s="371"/>
      <c r="AJ441" s="371"/>
      <c r="AK441" s="371"/>
      <c r="AL441" s="371"/>
      <c r="AM441" s="371"/>
      <c r="AN441" s="371"/>
      <c r="AO441" s="371"/>
      <c r="AP441" s="371"/>
      <c r="AQ441" s="371"/>
      <c r="AR441" s="371"/>
      <c r="AS441" s="371"/>
      <c r="AT441" s="371"/>
    </row>
    <row r="442" spans="2:46" ht="15" x14ac:dyDescent="0.25">
      <c r="B442" s="372" t="s">
        <v>669</v>
      </c>
      <c r="C442" s="372" t="str">
        <f>CONCATENATE('Budget-Output-Worksheet'!$G$8)</f>
        <v>FY26</v>
      </c>
      <c r="E442" s="371" t="s">
        <v>667</v>
      </c>
      <c r="F442" s="371"/>
      <c r="G442" s="371" t="s">
        <v>669</v>
      </c>
      <c r="H442" s="371" t="s">
        <v>669</v>
      </c>
      <c r="I442" s="371" t="s">
        <v>667</v>
      </c>
      <c r="J442" s="383">
        <f t="shared" si="63"/>
        <v>0</v>
      </c>
      <c r="K442" s="371">
        <v>0</v>
      </c>
      <c r="L442" s="371">
        <f t="shared" si="64"/>
        <v>0</v>
      </c>
      <c r="M442" s="371">
        <f t="shared" si="65"/>
        <v>0</v>
      </c>
      <c r="N442" s="371">
        <f t="shared" si="66"/>
        <v>0</v>
      </c>
      <c r="O442" s="371">
        <f t="shared" si="67"/>
        <v>0</v>
      </c>
      <c r="P442" s="371">
        <f t="shared" si="68"/>
        <v>0</v>
      </c>
      <c r="Q442" s="371">
        <f t="shared" si="69"/>
        <v>0</v>
      </c>
      <c r="R442" s="371">
        <f t="shared" si="70"/>
        <v>0</v>
      </c>
      <c r="S442" s="371"/>
      <c r="T442" s="371"/>
      <c r="U442" s="371"/>
      <c r="V442" s="371"/>
      <c r="W442" s="371"/>
      <c r="X442" s="371"/>
      <c r="Y442" s="371"/>
      <c r="Z442" s="371"/>
      <c r="AA442" s="371"/>
      <c r="AB442" s="371"/>
      <c r="AC442" s="371"/>
      <c r="AD442" s="371"/>
      <c r="AE442" s="371"/>
      <c r="AF442" s="371"/>
      <c r="AG442" s="371"/>
      <c r="AH442" s="371"/>
      <c r="AI442" s="371"/>
      <c r="AJ442" s="371"/>
      <c r="AK442" s="371"/>
      <c r="AL442" s="371"/>
      <c r="AM442" s="371"/>
      <c r="AN442" s="371"/>
      <c r="AO442" s="371"/>
      <c r="AP442" s="371"/>
      <c r="AQ442" s="371"/>
      <c r="AR442" s="371"/>
      <c r="AS442" s="371"/>
      <c r="AT442" s="371"/>
    </row>
    <row r="443" spans="2:46" ht="15" x14ac:dyDescent="0.25">
      <c r="B443" s="372" t="s">
        <v>669</v>
      </c>
      <c r="C443" s="372" t="str">
        <f>CONCATENATE('Budget-Output-Worksheet'!$G$8)</f>
        <v>FY26</v>
      </c>
      <c r="E443" s="371" t="s">
        <v>667</v>
      </c>
      <c r="F443" s="371"/>
      <c r="G443" s="371" t="s">
        <v>669</v>
      </c>
      <c r="H443" s="371" t="s">
        <v>669</v>
      </c>
      <c r="I443" s="371" t="s">
        <v>667</v>
      </c>
      <c r="J443" s="383">
        <f t="shared" si="63"/>
        <v>0</v>
      </c>
      <c r="K443" s="371">
        <v>0</v>
      </c>
      <c r="L443" s="371">
        <f t="shared" si="64"/>
        <v>0</v>
      </c>
      <c r="M443" s="371">
        <f t="shared" si="65"/>
        <v>0</v>
      </c>
      <c r="N443" s="371">
        <f t="shared" si="66"/>
        <v>0</v>
      </c>
      <c r="O443" s="371">
        <f t="shared" si="67"/>
        <v>0</v>
      </c>
      <c r="P443" s="371">
        <f t="shared" si="68"/>
        <v>0</v>
      </c>
      <c r="Q443" s="371">
        <f t="shared" si="69"/>
        <v>0</v>
      </c>
      <c r="R443" s="371">
        <f t="shared" si="70"/>
        <v>0</v>
      </c>
      <c r="S443" s="371"/>
      <c r="T443" s="371"/>
      <c r="U443" s="371"/>
      <c r="V443" s="371"/>
      <c r="W443" s="371"/>
      <c r="X443" s="371"/>
      <c r="Y443" s="371"/>
      <c r="Z443" s="371"/>
      <c r="AA443" s="371"/>
      <c r="AB443" s="371"/>
      <c r="AC443" s="371"/>
      <c r="AD443" s="371"/>
      <c r="AE443" s="371"/>
      <c r="AF443" s="371"/>
      <c r="AG443" s="371"/>
      <c r="AH443" s="371"/>
      <c r="AI443" s="371"/>
      <c r="AJ443" s="371"/>
      <c r="AK443" s="371"/>
      <c r="AL443" s="371"/>
      <c r="AM443" s="371"/>
      <c r="AN443" s="371"/>
      <c r="AO443" s="371"/>
      <c r="AP443" s="371"/>
      <c r="AQ443" s="371"/>
      <c r="AR443" s="371"/>
      <c r="AS443" s="371"/>
      <c r="AT443" s="371"/>
    </row>
    <row r="444" spans="2:46" ht="15" x14ac:dyDescent="0.25">
      <c r="B444" s="372" t="s">
        <v>669</v>
      </c>
      <c r="C444" s="372" t="str">
        <f>CONCATENATE('Budget-Output-Worksheet'!$G$8)</f>
        <v>FY26</v>
      </c>
      <c r="E444" s="371" t="s">
        <v>667</v>
      </c>
      <c r="F444" s="371"/>
      <c r="G444" s="371" t="s">
        <v>669</v>
      </c>
      <c r="H444" s="371" t="s">
        <v>669</v>
      </c>
      <c r="I444" s="371" t="s">
        <v>667</v>
      </c>
      <c r="J444" s="383">
        <f t="shared" si="63"/>
        <v>0</v>
      </c>
      <c r="K444" s="371">
        <v>0</v>
      </c>
      <c r="L444" s="371">
        <f t="shared" si="64"/>
        <v>0</v>
      </c>
      <c r="M444" s="371">
        <f t="shared" si="65"/>
        <v>0</v>
      </c>
      <c r="N444" s="371">
        <f t="shared" si="66"/>
        <v>0</v>
      </c>
      <c r="O444" s="371">
        <f t="shared" si="67"/>
        <v>0</v>
      </c>
      <c r="P444" s="371">
        <f t="shared" si="68"/>
        <v>0</v>
      </c>
      <c r="Q444" s="371">
        <f t="shared" si="69"/>
        <v>0</v>
      </c>
      <c r="R444" s="371">
        <f t="shared" si="70"/>
        <v>0</v>
      </c>
      <c r="S444" s="371"/>
      <c r="T444" s="371"/>
      <c r="U444" s="371"/>
      <c r="V444" s="371"/>
      <c r="W444" s="371"/>
      <c r="X444" s="371"/>
      <c r="Y444" s="371"/>
      <c r="Z444" s="371"/>
      <c r="AA444" s="371"/>
      <c r="AB444" s="371"/>
      <c r="AC444" s="371"/>
      <c r="AD444" s="371"/>
      <c r="AE444" s="371"/>
      <c r="AF444" s="371"/>
      <c r="AG444" s="371"/>
      <c r="AH444" s="371"/>
      <c r="AI444" s="371"/>
      <c r="AJ444" s="371"/>
      <c r="AK444" s="371"/>
      <c r="AL444" s="371"/>
      <c r="AM444" s="371"/>
      <c r="AN444" s="371"/>
      <c r="AO444" s="371"/>
      <c r="AP444" s="371"/>
      <c r="AQ444" s="371"/>
      <c r="AR444" s="371"/>
      <c r="AS444" s="371"/>
      <c r="AT444" s="371"/>
    </row>
    <row r="445" spans="2:46" ht="15" x14ac:dyDescent="0.25">
      <c r="B445" s="372" t="s">
        <v>669</v>
      </c>
      <c r="C445" s="372" t="str">
        <f>CONCATENATE('Budget-Output-Worksheet'!$G$8)</f>
        <v>FY26</v>
      </c>
      <c r="E445" s="371" t="s">
        <v>667</v>
      </c>
      <c r="F445" s="371"/>
      <c r="G445" s="371" t="s">
        <v>669</v>
      </c>
      <c r="H445" s="371" t="s">
        <v>669</v>
      </c>
      <c r="I445" s="371" t="s">
        <v>667</v>
      </c>
      <c r="J445" s="383">
        <f t="shared" si="63"/>
        <v>0</v>
      </c>
      <c r="K445" s="371">
        <v>0</v>
      </c>
      <c r="L445" s="371">
        <f t="shared" si="64"/>
        <v>0</v>
      </c>
      <c r="M445" s="371">
        <f t="shared" si="65"/>
        <v>0</v>
      </c>
      <c r="N445" s="371">
        <f t="shared" si="66"/>
        <v>0</v>
      </c>
      <c r="O445" s="371">
        <f t="shared" si="67"/>
        <v>0</v>
      </c>
      <c r="P445" s="371">
        <f t="shared" si="68"/>
        <v>0</v>
      </c>
      <c r="Q445" s="371">
        <f t="shared" si="69"/>
        <v>0</v>
      </c>
      <c r="R445" s="371">
        <f t="shared" si="70"/>
        <v>0</v>
      </c>
      <c r="S445" s="371"/>
      <c r="T445" s="371"/>
      <c r="U445" s="371"/>
      <c r="V445" s="371"/>
      <c r="W445" s="371"/>
      <c r="X445" s="371"/>
      <c r="Y445" s="371"/>
      <c r="Z445" s="371"/>
      <c r="AA445" s="371"/>
      <c r="AB445" s="371"/>
      <c r="AC445" s="371"/>
      <c r="AD445" s="371"/>
      <c r="AE445" s="371"/>
      <c r="AF445" s="371"/>
      <c r="AG445" s="371"/>
      <c r="AH445" s="371"/>
      <c r="AI445" s="371"/>
      <c r="AJ445" s="371"/>
      <c r="AK445" s="371"/>
      <c r="AL445" s="371"/>
      <c r="AM445" s="371"/>
      <c r="AN445" s="371"/>
      <c r="AO445" s="371"/>
      <c r="AP445" s="371"/>
      <c r="AQ445" s="371"/>
      <c r="AR445" s="371"/>
      <c r="AS445" s="371"/>
      <c r="AT445" s="371"/>
    </row>
    <row r="446" spans="2:46" ht="15" x14ac:dyDescent="0.25">
      <c r="B446" s="372" t="s">
        <v>669</v>
      </c>
      <c r="C446" s="372" t="str">
        <f>CONCATENATE('Budget-Output-Worksheet'!$G$8)</f>
        <v>FY26</v>
      </c>
      <c r="E446" s="371" t="s">
        <v>667</v>
      </c>
      <c r="F446" s="371"/>
      <c r="G446" s="371" t="s">
        <v>669</v>
      </c>
      <c r="H446" s="371" t="s">
        <v>669</v>
      </c>
      <c r="I446" s="371" t="s">
        <v>667</v>
      </c>
      <c r="J446" s="383">
        <f t="shared" si="63"/>
        <v>0</v>
      </c>
      <c r="K446" s="371">
        <v>0</v>
      </c>
      <c r="L446" s="371">
        <f t="shared" si="64"/>
        <v>0</v>
      </c>
      <c r="M446" s="371">
        <f t="shared" si="65"/>
        <v>0</v>
      </c>
      <c r="N446" s="371">
        <f t="shared" si="66"/>
        <v>0</v>
      </c>
      <c r="O446" s="371">
        <f t="shared" si="67"/>
        <v>0</v>
      </c>
      <c r="P446" s="371">
        <f t="shared" si="68"/>
        <v>0</v>
      </c>
      <c r="Q446" s="371">
        <f t="shared" si="69"/>
        <v>0</v>
      </c>
      <c r="R446" s="371">
        <f t="shared" si="70"/>
        <v>0</v>
      </c>
      <c r="S446" s="371"/>
      <c r="T446" s="371"/>
      <c r="U446" s="371"/>
      <c r="V446" s="371"/>
      <c r="W446" s="371"/>
      <c r="X446" s="371"/>
      <c r="Y446" s="371"/>
      <c r="Z446" s="371"/>
      <c r="AA446" s="371"/>
      <c r="AB446" s="371"/>
      <c r="AC446" s="371"/>
      <c r="AD446" s="371"/>
      <c r="AE446" s="371"/>
      <c r="AF446" s="371"/>
      <c r="AG446" s="371"/>
      <c r="AH446" s="371"/>
      <c r="AI446" s="371"/>
      <c r="AJ446" s="371"/>
      <c r="AK446" s="371"/>
      <c r="AL446" s="371"/>
      <c r="AM446" s="371"/>
      <c r="AN446" s="371"/>
      <c r="AO446" s="371"/>
      <c r="AP446" s="371"/>
      <c r="AQ446" s="371"/>
      <c r="AR446" s="371"/>
      <c r="AS446" s="371"/>
      <c r="AT446" s="371"/>
    </row>
    <row r="447" spans="2:46" ht="15" x14ac:dyDescent="0.25">
      <c r="B447" s="372" t="s">
        <v>669</v>
      </c>
      <c r="C447" s="372" t="str">
        <f>CONCATENATE('Budget-Output-Worksheet'!$G$8)</f>
        <v>FY26</v>
      </c>
      <c r="E447" s="371" t="s">
        <v>667</v>
      </c>
      <c r="F447" s="371"/>
      <c r="G447" s="371" t="s">
        <v>669</v>
      </c>
      <c r="H447" s="371" t="s">
        <v>669</v>
      </c>
      <c r="I447" s="371" t="s">
        <v>667</v>
      </c>
      <c r="J447" s="383">
        <f t="shared" si="63"/>
        <v>0</v>
      </c>
      <c r="K447" s="371">
        <v>0</v>
      </c>
      <c r="L447" s="371">
        <f t="shared" si="64"/>
        <v>0</v>
      </c>
      <c r="M447" s="371">
        <f t="shared" si="65"/>
        <v>0</v>
      </c>
      <c r="N447" s="371">
        <f t="shared" si="66"/>
        <v>0</v>
      </c>
      <c r="O447" s="371">
        <f t="shared" si="67"/>
        <v>0</v>
      </c>
      <c r="P447" s="371">
        <f t="shared" si="68"/>
        <v>0</v>
      </c>
      <c r="Q447" s="371">
        <f t="shared" si="69"/>
        <v>0</v>
      </c>
      <c r="R447" s="371">
        <f t="shared" si="70"/>
        <v>0</v>
      </c>
      <c r="S447" s="371"/>
      <c r="T447" s="371"/>
      <c r="U447" s="371"/>
      <c r="V447" s="371"/>
      <c r="W447" s="371"/>
      <c r="X447" s="371"/>
      <c r="Y447" s="371"/>
      <c r="Z447" s="371"/>
      <c r="AA447" s="371"/>
      <c r="AB447" s="371"/>
      <c r="AC447" s="371"/>
      <c r="AD447" s="371"/>
      <c r="AE447" s="371"/>
      <c r="AF447" s="371"/>
      <c r="AG447" s="371"/>
      <c r="AH447" s="371"/>
      <c r="AI447" s="371"/>
      <c r="AJ447" s="371"/>
      <c r="AK447" s="371"/>
      <c r="AL447" s="371"/>
      <c r="AM447" s="371"/>
      <c r="AN447" s="371"/>
      <c r="AO447" s="371"/>
      <c r="AP447" s="371"/>
      <c r="AQ447" s="371"/>
      <c r="AR447" s="371"/>
      <c r="AS447" s="371"/>
      <c r="AT447" s="371"/>
    </row>
    <row r="448" spans="2:46" ht="15" x14ac:dyDescent="0.25">
      <c r="B448" s="372" t="s">
        <v>669</v>
      </c>
      <c r="C448" s="372" t="str">
        <f>CONCATENATE('Budget-Output-Worksheet'!$G$8)</f>
        <v>FY26</v>
      </c>
      <c r="E448" s="371" t="s">
        <v>667</v>
      </c>
      <c r="F448" s="371"/>
      <c r="G448" s="371" t="s">
        <v>669</v>
      </c>
      <c r="H448" s="371" t="s">
        <v>669</v>
      </c>
      <c r="I448" s="371" t="s">
        <v>667</v>
      </c>
      <c r="J448" s="383">
        <f t="shared" si="63"/>
        <v>0</v>
      </c>
      <c r="K448" s="371">
        <v>0</v>
      </c>
      <c r="L448" s="371">
        <f t="shared" si="64"/>
        <v>0</v>
      </c>
      <c r="M448" s="371">
        <f t="shared" si="65"/>
        <v>0</v>
      </c>
      <c r="N448" s="371">
        <f t="shared" si="66"/>
        <v>0</v>
      </c>
      <c r="O448" s="371">
        <f t="shared" si="67"/>
        <v>0</v>
      </c>
      <c r="P448" s="371">
        <f t="shared" si="68"/>
        <v>0</v>
      </c>
      <c r="Q448" s="371">
        <f t="shared" si="69"/>
        <v>0</v>
      </c>
      <c r="R448" s="371">
        <f t="shared" si="70"/>
        <v>0</v>
      </c>
      <c r="S448" s="371"/>
      <c r="T448" s="371"/>
      <c r="U448" s="371"/>
      <c r="V448" s="371"/>
      <c r="W448" s="371"/>
      <c r="X448" s="371"/>
      <c r="Y448" s="371"/>
      <c r="Z448" s="371"/>
      <c r="AA448" s="371"/>
      <c r="AB448" s="371"/>
      <c r="AC448" s="371"/>
      <c r="AD448" s="371"/>
      <c r="AE448" s="371"/>
      <c r="AF448" s="371"/>
      <c r="AG448" s="371"/>
      <c r="AH448" s="371"/>
      <c r="AI448" s="371"/>
      <c r="AJ448" s="371"/>
      <c r="AK448" s="371"/>
      <c r="AL448" s="371"/>
      <c r="AM448" s="371"/>
      <c r="AN448" s="371"/>
      <c r="AO448" s="371"/>
      <c r="AP448" s="371"/>
      <c r="AQ448" s="371"/>
      <c r="AR448" s="371"/>
      <c r="AS448" s="371"/>
      <c r="AT448" s="371"/>
    </row>
    <row r="449" spans="2:46" ht="15" x14ac:dyDescent="0.25">
      <c r="B449" s="372" t="s">
        <v>669</v>
      </c>
      <c r="C449" s="372" t="str">
        <f>CONCATENATE('Budget-Output-Worksheet'!$G$8)</f>
        <v>FY26</v>
      </c>
      <c r="E449" s="371" t="s">
        <v>667</v>
      </c>
      <c r="F449" s="371"/>
      <c r="G449" s="371" t="s">
        <v>669</v>
      </c>
      <c r="H449" s="371" t="s">
        <v>669</v>
      </c>
      <c r="I449" s="371" t="s">
        <v>667</v>
      </c>
      <c r="J449" s="383">
        <f t="shared" si="63"/>
        <v>0</v>
      </c>
      <c r="K449" s="371">
        <v>0</v>
      </c>
      <c r="L449" s="371">
        <f t="shared" si="64"/>
        <v>0</v>
      </c>
      <c r="M449" s="371">
        <f t="shared" si="65"/>
        <v>0</v>
      </c>
      <c r="N449" s="371">
        <f t="shared" si="66"/>
        <v>0</v>
      </c>
      <c r="O449" s="371">
        <f t="shared" si="67"/>
        <v>0</v>
      </c>
      <c r="P449" s="371">
        <f t="shared" si="68"/>
        <v>0</v>
      </c>
      <c r="Q449" s="371">
        <f t="shared" si="69"/>
        <v>0</v>
      </c>
      <c r="R449" s="371">
        <f t="shared" si="70"/>
        <v>0</v>
      </c>
      <c r="S449" s="371"/>
      <c r="T449" s="371"/>
      <c r="U449" s="371"/>
      <c r="V449" s="371"/>
      <c r="W449" s="371"/>
      <c r="X449" s="371"/>
      <c r="Y449" s="371"/>
      <c r="Z449" s="371"/>
      <c r="AA449" s="371"/>
      <c r="AB449" s="371"/>
      <c r="AC449" s="371"/>
      <c r="AD449" s="371"/>
      <c r="AE449" s="371"/>
      <c r="AF449" s="371"/>
      <c r="AG449" s="371"/>
      <c r="AH449" s="371"/>
      <c r="AI449" s="371"/>
      <c r="AJ449" s="371"/>
      <c r="AK449" s="371"/>
      <c r="AL449" s="371"/>
      <c r="AM449" s="371"/>
      <c r="AN449" s="371"/>
      <c r="AO449" s="371"/>
      <c r="AP449" s="371"/>
      <c r="AQ449" s="371"/>
      <c r="AR449" s="371"/>
      <c r="AS449" s="371"/>
      <c r="AT449" s="371"/>
    </row>
    <row r="450" spans="2:46" ht="15" x14ac:dyDescent="0.25">
      <c r="B450" s="372" t="s">
        <v>669</v>
      </c>
      <c r="C450" s="372" t="str">
        <f>CONCATENATE('Budget-Output-Worksheet'!$G$8)</f>
        <v>FY26</v>
      </c>
      <c r="E450" s="371" t="s">
        <v>667</v>
      </c>
      <c r="F450" s="371"/>
      <c r="G450" s="371" t="s">
        <v>669</v>
      </c>
      <c r="H450" s="371" t="s">
        <v>669</v>
      </c>
      <c r="I450" s="371" t="s">
        <v>667</v>
      </c>
      <c r="J450" s="383">
        <f t="shared" ref="J450:J479" si="71">IF(C450="FY23",K450,IF(C450="FY24",L450,IF(C450="FY25",M450,IF(C450="FY26",N450,IF(C450="FY27",O450,IF(C450="FY28",P450,IF(C450="FY29",Q450,IF(C450="FY30",R450))))))))</f>
        <v>0</v>
      </c>
      <c r="K450" s="371">
        <v>0</v>
      </c>
      <c r="L450" s="371">
        <f t="shared" ref="L450:L487" si="72">K450</f>
        <v>0</v>
      </c>
      <c r="M450" s="371">
        <f t="shared" ref="M450:M487" si="73">L450</f>
        <v>0</v>
      </c>
      <c r="N450" s="371">
        <f t="shared" ref="N450:N487" si="74">M450</f>
        <v>0</v>
      </c>
      <c r="O450" s="371">
        <f t="shared" ref="O450:O487" si="75">N450</f>
        <v>0</v>
      </c>
      <c r="P450" s="371">
        <f t="shared" ref="P450:P487" si="76">O450</f>
        <v>0</v>
      </c>
      <c r="Q450" s="371">
        <f t="shared" ref="Q450:Q487" si="77">P450</f>
        <v>0</v>
      </c>
      <c r="R450" s="371">
        <f t="shared" ref="R450:R487" si="78">Q450</f>
        <v>0</v>
      </c>
      <c r="S450" s="371"/>
      <c r="T450" s="371"/>
      <c r="U450" s="371"/>
      <c r="V450" s="371"/>
      <c r="W450" s="371"/>
      <c r="X450" s="371"/>
      <c r="Y450" s="371"/>
      <c r="Z450" s="371"/>
      <c r="AA450" s="371"/>
      <c r="AB450" s="371"/>
      <c r="AC450" s="371"/>
      <c r="AD450" s="371"/>
      <c r="AE450" s="371"/>
      <c r="AF450" s="371"/>
      <c r="AG450" s="371"/>
      <c r="AH450" s="371"/>
      <c r="AI450" s="371"/>
      <c r="AJ450" s="371"/>
      <c r="AK450" s="371"/>
      <c r="AL450" s="371"/>
      <c r="AM450" s="371"/>
      <c r="AN450" s="371"/>
      <c r="AO450" s="371"/>
      <c r="AP450" s="371"/>
      <c r="AQ450" s="371"/>
      <c r="AR450" s="371"/>
      <c r="AS450" s="371"/>
      <c r="AT450" s="371"/>
    </row>
    <row r="451" spans="2:46" ht="15" x14ac:dyDescent="0.25">
      <c r="B451" s="372" t="s">
        <v>669</v>
      </c>
      <c r="C451" s="372" t="str">
        <f>CONCATENATE('Budget-Output-Worksheet'!$G$8)</f>
        <v>FY26</v>
      </c>
      <c r="E451" s="371" t="s">
        <v>667</v>
      </c>
      <c r="F451" s="371"/>
      <c r="G451" s="371" t="s">
        <v>669</v>
      </c>
      <c r="H451" s="371" t="s">
        <v>669</v>
      </c>
      <c r="I451" s="371" t="s">
        <v>667</v>
      </c>
      <c r="J451" s="383">
        <f t="shared" si="71"/>
        <v>0</v>
      </c>
      <c r="K451" s="371">
        <v>0</v>
      </c>
      <c r="L451" s="371">
        <f t="shared" si="72"/>
        <v>0</v>
      </c>
      <c r="M451" s="371">
        <f t="shared" si="73"/>
        <v>0</v>
      </c>
      <c r="N451" s="371">
        <f t="shared" si="74"/>
        <v>0</v>
      </c>
      <c r="O451" s="371">
        <f t="shared" si="75"/>
        <v>0</v>
      </c>
      <c r="P451" s="371">
        <f t="shared" si="76"/>
        <v>0</v>
      </c>
      <c r="Q451" s="371">
        <f t="shared" si="77"/>
        <v>0</v>
      </c>
      <c r="R451" s="371">
        <f t="shared" si="78"/>
        <v>0</v>
      </c>
      <c r="S451" s="371"/>
      <c r="T451" s="371"/>
      <c r="U451" s="371"/>
      <c r="V451" s="371"/>
      <c r="W451" s="371"/>
      <c r="X451" s="371"/>
      <c r="Y451" s="371"/>
      <c r="Z451" s="371"/>
      <c r="AA451" s="371"/>
      <c r="AB451" s="371"/>
      <c r="AC451" s="371"/>
      <c r="AD451" s="371"/>
      <c r="AE451" s="371"/>
      <c r="AF451" s="371"/>
      <c r="AG451" s="371"/>
      <c r="AH451" s="371"/>
      <c r="AI451" s="371"/>
      <c r="AJ451" s="371"/>
      <c r="AK451" s="371"/>
      <c r="AL451" s="371"/>
      <c r="AM451" s="371"/>
      <c r="AN451" s="371"/>
      <c r="AO451" s="371"/>
      <c r="AP451" s="371"/>
      <c r="AQ451" s="371"/>
      <c r="AR451" s="371"/>
      <c r="AS451" s="371"/>
      <c r="AT451" s="371"/>
    </row>
    <row r="452" spans="2:46" ht="15" x14ac:dyDescent="0.25">
      <c r="B452" s="372" t="s">
        <v>669</v>
      </c>
      <c r="C452" s="372" t="str">
        <f>CONCATENATE('Budget-Output-Worksheet'!$G$8)</f>
        <v>FY26</v>
      </c>
      <c r="E452" s="371" t="s">
        <v>667</v>
      </c>
      <c r="F452" s="371"/>
      <c r="G452" s="371" t="s">
        <v>669</v>
      </c>
      <c r="H452" s="371" t="s">
        <v>669</v>
      </c>
      <c r="I452" s="371" t="s">
        <v>667</v>
      </c>
      <c r="J452" s="383">
        <f t="shared" si="71"/>
        <v>0</v>
      </c>
      <c r="K452" s="371">
        <v>0</v>
      </c>
      <c r="L452" s="371">
        <f t="shared" si="72"/>
        <v>0</v>
      </c>
      <c r="M452" s="371">
        <f t="shared" si="73"/>
        <v>0</v>
      </c>
      <c r="N452" s="371">
        <f t="shared" si="74"/>
        <v>0</v>
      </c>
      <c r="O452" s="371">
        <f t="shared" si="75"/>
        <v>0</v>
      </c>
      <c r="P452" s="371">
        <f t="shared" si="76"/>
        <v>0</v>
      </c>
      <c r="Q452" s="371">
        <f t="shared" si="77"/>
        <v>0</v>
      </c>
      <c r="R452" s="371">
        <f t="shared" si="78"/>
        <v>0</v>
      </c>
      <c r="S452" s="371"/>
      <c r="T452" s="371"/>
      <c r="U452" s="371"/>
      <c r="V452" s="371"/>
      <c r="W452" s="371"/>
      <c r="X452" s="371"/>
      <c r="Y452" s="371"/>
      <c r="Z452" s="371"/>
      <c r="AA452" s="371"/>
      <c r="AB452" s="371"/>
      <c r="AC452" s="371"/>
      <c r="AD452" s="371"/>
      <c r="AE452" s="371"/>
      <c r="AF452" s="371"/>
      <c r="AG452" s="371"/>
      <c r="AH452" s="371"/>
      <c r="AI452" s="371"/>
      <c r="AJ452" s="371"/>
      <c r="AK452" s="371"/>
      <c r="AL452" s="371"/>
      <c r="AM452" s="371"/>
      <c r="AN452" s="371"/>
      <c r="AO452" s="371"/>
      <c r="AP452" s="371"/>
      <c r="AQ452" s="371"/>
      <c r="AR452" s="371"/>
      <c r="AS452" s="371"/>
      <c r="AT452" s="371"/>
    </row>
    <row r="453" spans="2:46" ht="15" x14ac:dyDescent="0.25">
      <c r="B453" s="372" t="s">
        <v>669</v>
      </c>
      <c r="C453" s="372" t="str">
        <f>CONCATENATE('Budget-Output-Worksheet'!$G$8)</f>
        <v>FY26</v>
      </c>
      <c r="E453" s="371" t="s">
        <v>667</v>
      </c>
      <c r="F453" s="371"/>
      <c r="G453" s="371" t="s">
        <v>669</v>
      </c>
      <c r="H453" s="371" t="s">
        <v>669</v>
      </c>
      <c r="I453" s="371" t="s">
        <v>667</v>
      </c>
      <c r="J453" s="383">
        <f t="shared" si="71"/>
        <v>0</v>
      </c>
      <c r="K453" s="371">
        <v>0</v>
      </c>
      <c r="L453" s="371">
        <f t="shared" si="72"/>
        <v>0</v>
      </c>
      <c r="M453" s="371">
        <f t="shared" si="73"/>
        <v>0</v>
      </c>
      <c r="N453" s="371">
        <f t="shared" si="74"/>
        <v>0</v>
      </c>
      <c r="O453" s="371">
        <f t="shared" si="75"/>
        <v>0</v>
      </c>
      <c r="P453" s="371">
        <f t="shared" si="76"/>
        <v>0</v>
      </c>
      <c r="Q453" s="371">
        <f t="shared" si="77"/>
        <v>0</v>
      </c>
      <c r="R453" s="371">
        <f t="shared" si="78"/>
        <v>0</v>
      </c>
      <c r="S453" s="371"/>
      <c r="T453" s="371"/>
      <c r="U453" s="371"/>
      <c r="V453" s="371"/>
      <c r="W453" s="371"/>
      <c r="X453" s="371"/>
      <c r="Y453" s="371"/>
      <c r="Z453" s="371"/>
      <c r="AA453" s="371"/>
      <c r="AB453" s="371"/>
      <c r="AC453" s="371"/>
      <c r="AD453" s="371"/>
      <c r="AE453" s="371"/>
      <c r="AF453" s="371"/>
      <c r="AG453" s="371"/>
      <c r="AH453" s="371"/>
      <c r="AI453" s="371"/>
      <c r="AJ453" s="371"/>
      <c r="AK453" s="371"/>
      <c r="AL453" s="371"/>
      <c r="AM453" s="371"/>
      <c r="AN453" s="371"/>
      <c r="AO453" s="371"/>
      <c r="AP453" s="371"/>
      <c r="AQ453" s="371"/>
      <c r="AR453" s="371"/>
      <c r="AS453" s="371"/>
      <c r="AT453" s="371"/>
    </row>
    <row r="454" spans="2:46" ht="15" x14ac:dyDescent="0.25">
      <c r="B454" s="372" t="s">
        <v>669</v>
      </c>
      <c r="C454" s="372" t="str">
        <f>CONCATENATE('Budget-Output-Worksheet'!$G$8)</f>
        <v>FY26</v>
      </c>
      <c r="E454" s="371" t="s">
        <v>667</v>
      </c>
      <c r="F454" s="371"/>
      <c r="G454" s="371" t="s">
        <v>669</v>
      </c>
      <c r="H454" s="371" t="s">
        <v>669</v>
      </c>
      <c r="I454" s="371" t="s">
        <v>667</v>
      </c>
      <c r="J454" s="383">
        <f t="shared" si="71"/>
        <v>0</v>
      </c>
      <c r="K454" s="371">
        <v>0</v>
      </c>
      <c r="L454" s="371">
        <f t="shared" si="72"/>
        <v>0</v>
      </c>
      <c r="M454" s="371">
        <f t="shared" si="73"/>
        <v>0</v>
      </c>
      <c r="N454" s="371">
        <f t="shared" si="74"/>
        <v>0</v>
      </c>
      <c r="O454" s="371">
        <f t="shared" si="75"/>
        <v>0</v>
      </c>
      <c r="P454" s="371">
        <f t="shared" si="76"/>
        <v>0</v>
      </c>
      <c r="Q454" s="371">
        <f t="shared" si="77"/>
        <v>0</v>
      </c>
      <c r="R454" s="371">
        <f t="shared" si="78"/>
        <v>0</v>
      </c>
      <c r="S454" s="371"/>
      <c r="T454" s="371"/>
      <c r="U454" s="371"/>
      <c r="V454" s="371"/>
      <c r="W454" s="371"/>
      <c r="X454" s="371"/>
      <c r="Y454" s="371"/>
      <c r="Z454" s="371"/>
      <c r="AA454" s="371"/>
      <c r="AB454" s="371"/>
      <c r="AC454" s="371"/>
      <c r="AD454" s="371"/>
      <c r="AE454" s="371"/>
      <c r="AF454" s="371"/>
      <c r="AG454" s="371"/>
      <c r="AH454" s="371"/>
      <c r="AI454" s="371"/>
      <c r="AJ454" s="371"/>
      <c r="AK454" s="371"/>
      <c r="AL454" s="371"/>
      <c r="AM454" s="371"/>
      <c r="AN454" s="371"/>
      <c r="AO454" s="371"/>
      <c r="AP454" s="371"/>
      <c r="AQ454" s="371"/>
      <c r="AR454" s="371"/>
      <c r="AS454" s="371"/>
      <c r="AT454" s="371"/>
    </row>
    <row r="455" spans="2:46" ht="15" x14ac:dyDescent="0.25">
      <c r="B455" s="372" t="s">
        <v>669</v>
      </c>
      <c r="C455" s="372" t="str">
        <f>CONCATENATE('Budget-Output-Worksheet'!$G$8)</f>
        <v>FY26</v>
      </c>
      <c r="E455" s="371" t="s">
        <v>667</v>
      </c>
      <c r="F455" s="371"/>
      <c r="G455" s="371" t="s">
        <v>669</v>
      </c>
      <c r="H455" s="371" t="s">
        <v>669</v>
      </c>
      <c r="I455" s="371" t="s">
        <v>667</v>
      </c>
      <c r="J455" s="383">
        <f t="shared" si="71"/>
        <v>0</v>
      </c>
      <c r="K455" s="371">
        <v>0</v>
      </c>
      <c r="L455" s="371">
        <f t="shared" si="72"/>
        <v>0</v>
      </c>
      <c r="M455" s="371">
        <f t="shared" si="73"/>
        <v>0</v>
      </c>
      <c r="N455" s="371">
        <f t="shared" si="74"/>
        <v>0</v>
      </c>
      <c r="O455" s="371">
        <f t="shared" si="75"/>
        <v>0</v>
      </c>
      <c r="P455" s="371">
        <f t="shared" si="76"/>
        <v>0</v>
      </c>
      <c r="Q455" s="371">
        <f t="shared" si="77"/>
        <v>0</v>
      </c>
      <c r="R455" s="371">
        <f t="shared" si="78"/>
        <v>0</v>
      </c>
      <c r="S455" s="371"/>
      <c r="T455" s="371"/>
      <c r="U455" s="371"/>
      <c r="V455" s="371"/>
      <c r="W455" s="371"/>
      <c r="X455" s="371"/>
      <c r="Y455" s="371"/>
      <c r="Z455" s="371"/>
      <c r="AA455" s="371"/>
      <c r="AB455" s="371"/>
      <c r="AC455" s="371"/>
      <c r="AD455" s="371"/>
      <c r="AE455" s="371"/>
      <c r="AF455" s="371"/>
      <c r="AG455" s="371"/>
      <c r="AH455" s="371"/>
      <c r="AI455" s="371"/>
      <c r="AJ455" s="371"/>
      <c r="AK455" s="371"/>
      <c r="AL455" s="371"/>
      <c r="AM455" s="371"/>
      <c r="AN455" s="371"/>
      <c r="AO455" s="371"/>
      <c r="AP455" s="371"/>
      <c r="AQ455" s="371"/>
      <c r="AR455" s="371"/>
      <c r="AS455" s="371"/>
      <c r="AT455" s="371"/>
    </row>
    <row r="456" spans="2:46" ht="15" x14ac:dyDescent="0.25">
      <c r="B456" s="372" t="s">
        <v>669</v>
      </c>
      <c r="C456" s="372" t="str">
        <f>CONCATENATE('Budget-Output-Worksheet'!$G$8)</f>
        <v>FY26</v>
      </c>
      <c r="E456" s="371" t="s">
        <v>667</v>
      </c>
      <c r="F456" s="371"/>
      <c r="G456" s="371" t="s">
        <v>669</v>
      </c>
      <c r="H456" s="371" t="s">
        <v>669</v>
      </c>
      <c r="I456" s="371" t="s">
        <v>667</v>
      </c>
      <c r="J456" s="383">
        <f t="shared" si="71"/>
        <v>0</v>
      </c>
      <c r="K456" s="371">
        <v>0</v>
      </c>
      <c r="L456" s="371">
        <f t="shared" si="72"/>
        <v>0</v>
      </c>
      <c r="M456" s="371">
        <f t="shared" si="73"/>
        <v>0</v>
      </c>
      <c r="N456" s="371">
        <f t="shared" si="74"/>
        <v>0</v>
      </c>
      <c r="O456" s="371">
        <f t="shared" si="75"/>
        <v>0</v>
      </c>
      <c r="P456" s="371">
        <f t="shared" si="76"/>
        <v>0</v>
      </c>
      <c r="Q456" s="371">
        <f t="shared" si="77"/>
        <v>0</v>
      </c>
      <c r="R456" s="371">
        <f t="shared" si="78"/>
        <v>0</v>
      </c>
      <c r="S456" s="371"/>
      <c r="T456" s="371"/>
      <c r="U456" s="371"/>
      <c r="V456" s="371"/>
      <c r="W456" s="371"/>
      <c r="X456" s="371"/>
      <c r="Y456" s="371"/>
      <c r="Z456" s="371"/>
      <c r="AA456" s="371"/>
      <c r="AB456" s="371"/>
      <c r="AC456" s="371"/>
      <c r="AD456" s="371"/>
      <c r="AE456" s="371"/>
      <c r="AF456" s="371"/>
      <c r="AG456" s="371"/>
      <c r="AH456" s="371"/>
      <c r="AI456" s="371"/>
      <c r="AJ456" s="371"/>
      <c r="AK456" s="371"/>
      <c r="AL456" s="371"/>
      <c r="AM456" s="371"/>
      <c r="AN456" s="371"/>
      <c r="AO456" s="371"/>
      <c r="AP456" s="371"/>
      <c r="AQ456" s="371"/>
      <c r="AR456" s="371"/>
      <c r="AS456" s="371"/>
      <c r="AT456" s="371"/>
    </row>
    <row r="457" spans="2:46" ht="15" x14ac:dyDescent="0.25">
      <c r="B457" s="372" t="s">
        <v>669</v>
      </c>
      <c r="C457" s="372" t="str">
        <f>CONCATENATE('Budget-Output-Worksheet'!$G$8)</f>
        <v>FY26</v>
      </c>
      <c r="E457" s="371" t="s">
        <v>667</v>
      </c>
      <c r="F457" s="371"/>
      <c r="G457" s="371" t="s">
        <v>669</v>
      </c>
      <c r="H457" s="371" t="s">
        <v>669</v>
      </c>
      <c r="I457" s="371" t="s">
        <v>667</v>
      </c>
      <c r="J457" s="383">
        <f t="shared" si="71"/>
        <v>0</v>
      </c>
      <c r="K457" s="371">
        <v>0</v>
      </c>
      <c r="L457" s="371">
        <f t="shared" si="72"/>
        <v>0</v>
      </c>
      <c r="M457" s="371">
        <f t="shared" si="73"/>
        <v>0</v>
      </c>
      <c r="N457" s="371">
        <f t="shared" si="74"/>
        <v>0</v>
      </c>
      <c r="O457" s="371">
        <f t="shared" si="75"/>
        <v>0</v>
      </c>
      <c r="P457" s="371">
        <f t="shared" si="76"/>
        <v>0</v>
      </c>
      <c r="Q457" s="371">
        <f t="shared" si="77"/>
        <v>0</v>
      </c>
      <c r="R457" s="371">
        <f t="shared" si="78"/>
        <v>0</v>
      </c>
      <c r="S457" s="371"/>
      <c r="T457" s="371"/>
      <c r="U457" s="371"/>
      <c r="V457" s="371"/>
      <c r="W457" s="371"/>
      <c r="X457" s="371"/>
      <c r="Y457" s="371"/>
      <c r="Z457" s="371"/>
      <c r="AA457" s="371"/>
      <c r="AB457" s="371"/>
      <c r="AC457" s="371"/>
      <c r="AD457" s="371"/>
      <c r="AE457" s="371"/>
      <c r="AF457" s="371"/>
      <c r="AG457" s="371"/>
      <c r="AH457" s="371"/>
      <c r="AI457" s="371"/>
      <c r="AJ457" s="371"/>
      <c r="AK457" s="371"/>
      <c r="AL457" s="371"/>
      <c r="AM457" s="371"/>
      <c r="AN457" s="371"/>
      <c r="AO457" s="371"/>
      <c r="AP457" s="371"/>
      <c r="AQ457" s="371"/>
      <c r="AR457" s="371"/>
      <c r="AS457" s="371"/>
      <c r="AT457" s="371"/>
    </row>
    <row r="458" spans="2:46" ht="15" x14ac:dyDescent="0.25">
      <c r="B458" s="372" t="s">
        <v>669</v>
      </c>
      <c r="C458" s="372" t="str">
        <f>CONCATENATE('Budget-Output-Worksheet'!$G$8)</f>
        <v>FY26</v>
      </c>
      <c r="E458" s="371" t="s">
        <v>667</v>
      </c>
      <c r="F458" s="371"/>
      <c r="G458" s="371" t="s">
        <v>669</v>
      </c>
      <c r="H458" s="371" t="s">
        <v>669</v>
      </c>
      <c r="I458" s="371" t="s">
        <v>667</v>
      </c>
      <c r="J458" s="383">
        <f t="shared" si="71"/>
        <v>0</v>
      </c>
      <c r="K458" s="371">
        <v>0</v>
      </c>
      <c r="L458" s="371">
        <f t="shared" si="72"/>
        <v>0</v>
      </c>
      <c r="M458" s="371">
        <f t="shared" si="73"/>
        <v>0</v>
      </c>
      <c r="N458" s="371">
        <f t="shared" si="74"/>
        <v>0</v>
      </c>
      <c r="O458" s="371">
        <f t="shared" si="75"/>
        <v>0</v>
      </c>
      <c r="P458" s="371">
        <f t="shared" si="76"/>
        <v>0</v>
      </c>
      <c r="Q458" s="371">
        <f t="shared" si="77"/>
        <v>0</v>
      </c>
      <c r="R458" s="371">
        <f t="shared" si="78"/>
        <v>0</v>
      </c>
      <c r="S458" s="371"/>
      <c r="T458" s="371"/>
      <c r="U458" s="371"/>
      <c r="V458" s="371"/>
      <c r="W458" s="371"/>
      <c r="X458" s="371"/>
      <c r="Y458" s="371"/>
      <c r="Z458" s="371"/>
      <c r="AA458" s="371"/>
      <c r="AB458" s="371"/>
      <c r="AC458" s="371"/>
      <c r="AD458" s="371"/>
      <c r="AE458" s="371"/>
      <c r="AF458" s="371"/>
      <c r="AG458" s="371"/>
      <c r="AH458" s="371"/>
      <c r="AI458" s="371"/>
      <c r="AJ458" s="371"/>
      <c r="AK458" s="371"/>
      <c r="AL458" s="371"/>
      <c r="AM458" s="371"/>
      <c r="AN458" s="371"/>
      <c r="AO458" s="371"/>
      <c r="AP458" s="371"/>
      <c r="AQ458" s="371"/>
      <c r="AR458" s="371"/>
      <c r="AS458" s="371"/>
      <c r="AT458" s="371"/>
    </row>
    <row r="459" spans="2:46" ht="15" x14ac:dyDescent="0.25">
      <c r="B459" s="372" t="s">
        <v>669</v>
      </c>
      <c r="C459" s="372" t="str">
        <f>CONCATENATE('Budget-Output-Worksheet'!$G$8)</f>
        <v>FY26</v>
      </c>
      <c r="E459" s="371" t="s">
        <v>667</v>
      </c>
      <c r="F459" s="371"/>
      <c r="G459" s="371" t="s">
        <v>669</v>
      </c>
      <c r="H459" s="371" t="s">
        <v>669</v>
      </c>
      <c r="I459" s="371" t="s">
        <v>667</v>
      </c>
      <c r="J459" s="383">
        <f t="shared" si="71"/>
        <v>0</v>
      </c>
      <c r="K459" s="371">
        <v>0</v>
      </c>
      <c r="L459" s="371">
        <f t="shared" si="72"/>
        <v>0</v>
      </c>
      <c r="M459" s="371">
        <f t="shared" si="73"/>
        <v>0</v>
      </c>
      <c r="N459" s="371">
        <f t="shared" si="74"/>
        <v>0</v>
      </c>
      <c r="O459" s="371">
        <f t="shared" si="75"/>
        <v>0</v>
      </c>
      <c r="P459" s="371">
        <f t="shared" si="76"/>
        <v>0</v>
      </c>
      <c r="Q459" s="371">
        <f t="shared" si="77"/>
        <v>0</v>
      </c>
      <c r="R459" s="371">
        <f t="shared" si="78"/>
        <v>0</v>
      </c>
      <c r="S459" s="371"/>
      <c r="T459" s="371"/>
      <c r="U459" s="371"/>
      <c r="V459" s="371"/>
      <c r="W459" s="371"/>
      <c r="X459" s="371"/>
      <c r="Y459" s="371"/>
      <c r="Z459" s="371"/>
      <c r="AA459" s="371"/>
      <c r="AB459" s="371"/>
      <c r="AC459" s="371"/>
      <c r="AD459" s="371"/>
      <c r="AE459" s="371"/>
      <c r="AF459" s="371"/>
      <c r="AG459" s="371"/>
      <c r="AH459" s="371"/>
      <c r="AI459" s="371"/>
      <c r="AJ459" s="371"/>
      <c r="AK459" s="371"/>
      <c r="AL459" s="371"/>
      <c r="AM459" s="371"/>
      <c r="AN459" s="371"/>
      <c r="AO459" s="371"/>
      <c r="AP459" s="371"/>
      <c r="AQ459" s="371"/>
      <c r="AR459" s="371"/>
      <c r="AS459" s="371"/>
      <c r="AT459" s="371"/>
    </row>
    <row r="460" spans="2:46" ht="15" x14ac:dyDescent="0.25">
      <c r="B460" s="372" t="s">
        <v>669</v>
      </c>
      <c r="C460" s="372" t="str">
        <f>CONCATENATE('Budget-Output-Worksheet'!$G$8)</f>
        <v>FY26</v>
      </c>
      <c r="E460" s="371" t="s">
        <v>667</v>
      </c>
      <c r="F460" s="371"/>
      <c r="G460" s="371" t="s">
        <v>669</v>
      </c>
      <c r="H460" s="371" t="s">
        <v>669</v>
      </c>
      <c r="I460" s="371" t="s">
        <v>667</v>
      </c>
      <c r="J460" s="383">
        <f t="shared" si="71"/>
        <v>0</v>
      </c>
      <c r="K460" s="371">
        <v>0</v>
      </c>
      <c r="L460" s="371">
        <f t="shared" si="72"/>
        <v>0</v>
      </c>
      <c r="M460" s="371">
        <f t="shared" si="73"/>
        <v>0</v>
      </c>
      <c r="N460" s="371">
        <f t="shared" si="74"/>
        <v>0</v>
      </c>
      <c r="O460" s="371">
        <f t="shared" si="75"/>
        <v>0</v>
      </c>
      <c r="P460" s="371">
        <f t="shared" si="76"/>
        <v>0</v>
      </c>
      <c r="Q460" s="371">
        <f t="shared" si="77"/>
        <v>0</v>
      </c>
      <c r="R460" s="371">
        <f t="shared" si="78"/>
        <v>0</v>
      </c>
      <c r="S460" s="371"/>
      <c r="T460" s="371"/>
      <c r="U460" s="371"/>
      <c r="V460" s="371"/>
      <c r="W460" s="371"/>
      <c r="X460" s="371"/>
      <c r="Y460" s="371"/>
      <c r="Z460" s="371"/>
      <c r="AA460" s="371"/>
      <c r="AB460" s="371"/>
      <c r="AC460" s="371"/>
      <c r="AD460" s="371"/>
      <c r="AE460" s="371"/>
      <c r="AF460" s="371"/>
      <c r="AG460" s="371"/>
      <c r="AH460" s="371"/>
      <c r="AI460" s="371"/>
      <c r="AJ460" s="371"/>
      <c r="AK460" s="371"/>
      <c r="AL460" s="371"/>
      <c r="AM460" s="371"/>
      <c r="AN460" s="371"/>
      <c r="AO460" s="371"/>
      <c r="AP460" s="371"/>
      <c r="AQ460" s="371"/>
      <c r="AR460" s="371"/>
      <c r="AS460" s="371"/>
      <c r="AT460" s="371"/>
    </row>
    <row r="461" spans="2:46" ht="15" x14ac:dyDescent="0.25">
      <c r="B461" s="372" t="s">
        <v>669</v>
      </c>
      <c r="C461" s="372" t="str">
        <f>CONCATENATE('Budget-Output-Worksheet'!$G$8)</f>
        <v>FY26</v>
      </c>
      <c r="E461" s="371" t="s">
        <v>667</v>
      </c>
      <c r="F461" s="371"/>
      <c r="G461" s="371" t="s">
        <v>669</v>
      </c>
      <c r="H461" s="371" t="s">
        <v>669</v>
      </c>
      <c r="I461" s="371" t="s">
        <v>667</v>
      </c>
      <c r="J461" s="383">
        <f t="shared" si="71"/>
        <v>0</v>
      </c>
      <c r="K461" s="371">
        <v>0</v>
      </c>
      <c r="L461" s="371">
        <f t="shared" si="72"/>
        <v>0</v>
      </c>
      <c r="M461" s="371">
        <f t="shared" si="73"/>
        <v>0</v>
      </c>
      <c r="N461" s="371">
        <f t="shared" si="74"/>
        <v>0</v>
      </c>
      <c r="O461" s="371">
        <f t="shared" si="75"/>
        <v>0</v>
      </c>
      <c r="P461" s="371">
        <f t="shared" si="76"/>
        <v>0</v>
      </c>
      <c r="Q461" s="371">
        <f t="shared" si="77"/>
        <v>0</v>
      </c>
      <c r="R461" s="371">
        <f t="shared" si="78"/>
        <v>0</v>
      </c>
      <c r="S461" s="371"/>
      <c r="T461" s="371"/>
      <c r="U461" s="371"/>
      <c r="V461" s="371"/>
      <c r="W461" s="371"/>
      <c r="X461" s="371"/>
      <c r="Y461" s="371"/>
      <c r="Z461" s="371"/>
      <c r="AA461" s="371"/>
      <c r="AB461" s="371"/>
      <c r="AC461" s="371"/>
      <c r="AD461" s="371"/>
      <c r="AE461" s="371"/>
      <c r="AF461" s="371"/>
      <c r="AG461" s="371"/>
      <c r="AH461" s="371"/>
      <c r="AI461" s="371"/>
      <c r="AJ461" s="371"/>
      <c r="AK461" s="371"/>
      <c r="AL461" s="371"/>
      <c r="AM461" s="371"/>
      <c r="AN461" s="371"/>
      <c r="AO461" s="371"/>
      <c r="AP461" s="371"/>
      <c r="AQ461" s="371"/>
      <c r="AR461" s="371"/>
      <c r="AS461" s="371"/>
      <c r="AT461" s="371"/>
    </row>
    <row r="462" spans="2:46" ht="15" x14ac:dyDescent="0.25">
      <c r="B462" s="372" t="s">
        <v>669</v>
      </c>
      <c r="C462" s="372" t="str">
        <f>CONCATENATE('Budget-Output-Worksheet'!$G$8)</f>
        <v>FY26</v>
      </c>
      <c r="E462" s="371" t="s">
        <v>667</v>
      </c>
      <c r="F462" s="371"/>
      <c r="G462" s="371" t="s">
        <v>669</v>
      </c>
      <c r="H462" s="371" t="s">
        <v>669</v>
      </c>
      <c r="I462" s="371" t="s">
        <v>667</v>
      </c>
      <c r="J462" s="383">
        <f t="shared" si="71"/>
        <v>0</v>
      </c>
      <c r="K462" s="371">
        <v>0</v>
      </c>
      <c r="L462" s="371">
        <f t="shared" si="72"/>
        <v>0</v>
      </c>
      <c r="M462" s="371">
        <f t="shared" si="73"/>
        <v>0</v>
      </c>
      <c r="N462" s="371">
        <f t="shared" si="74"/>
        <v>0</v>
      </c>
      <c r="O462" s="371">
        <f t="shared" si="75"/>
        <v>0</v>
      </c>
      <c r="P462" s="371">
        <f t="shared" si="76"/>
        <v>0</v>
      </c>
      <c r="Q462" s="371">
        <f t="shared" si="77"/>
        <v>0</v>
      </c>
      <c r="R462" s="371">
        <f t="shared" si="78"/>
        <v>0</v>
      </c>
      <c r="S462" s="371"/>
      <c r="T462" s="371"/>
      <c r="U462" s="371"/>
      <c r="V462" s="371"/>
      <c r="W462" s="371"/>
      <c r="X462" s="371"/>
      <c r="Y462" s="371"/>
      <c r="Z462" s="371"/>
      <c r="AA462" s="371"/>
      <c r="AB462" s="371"/>
      <c r="AC462" s="371"/>
      <c r="AD462" s="371"/>
      <c r="AE462" s="371"/>
      <c r="AF462" s="371"/>
      <c r="AG462" s="371"/>
      <c r="AH462" s="371"/>
      <c r="AI462" s="371"/>
      <c r="AJ462" s="371"/>
      <c r="AK462" s="371"/>
      <c r="AL462" s="371"/>
      <c r="AM462" s="371"/>
      <c r="AN462" s="371"/>
      <c r="AO462" s="371"/>
      <c r="AP462" s="371"/>
      <c r="AQ462" s="371"/>
      <c r="AR462" s="371"/>
      <c r="AS462" s="371"/>
      <c r="AT462" s="371"/>
    </row>
    <row r="463" spans="2:46" ht="15" x14ac:dyDescent="0.25">
      <c r="B463" s="372" t="s">
        <v>669</v>
      </c>
      <c r="C463" s="372" t="str">
        <f>CONCATENATE('Budget-Output-Worksheet'!$G$8)</f>
        <v>FY26</v>
      </c>
      <c r="E463" s="371" t="s">
        <v>667</v>
      </c>
      <c r="F463" s="371"/>
      <c r="G463" s="371" t="s">
        <v>669</v>
      </c>
      <c r="H463" s="371" t="s">
        <v>669</v>
      </c>
      <c r="I463" s="371" t="s">
        <v>667</v>
      </c>
      <c r="J463" s="383">
        <f t="shared" si="71"/>
        <v>0</v>
      </c>
      <c r="K463" s="371">
        <v>0</v>
      </c>
      <c r="L463" s="371">
        <f t="shared" si="72"/>
        <v>0</v>
      </c>
      <c r="M463" s="371">
        <f t="shared" si="73"/>
        <v>0</v>
      </c>
      <c r="N463" s="371">
        <f t="shared" si="74"/>
        <v>0</v>
      </c>
      <c r="O463" s="371">
        <f t="shared" si="75"/>
        <v>0</v>
      </c>
      <c r="P463" s="371">
        <f t="shared" si="76"/>
        <v>0</v>
      </c>
      <c r="Q463" s="371">
        <f t="shared" si="77"/>
        <v>0</v>
      </c>
      <c r="R463" s="371">
        <f t="shared" si="78"/>
        <v>0</v>
      </c>
      <c r="S463" s="371"/>
      <c r="T463" s="371"/>
      <c r="U463" s="371"/>
      <c r="V463" s="371"/>
      <c r="W463" s="371"/>
      <c r="X463" s="371"/>
      <c r="Y463" s="371"/>
      <c r="Z463" s="371"/>
      <c r="AA463" s="371"/>
      <c r="AB463" s="371"/>
      <c r="AC463" s="371"/>
      <c r="AD463" s="371"/>
      <c r="AE463" s="371"/>
      <c r="AF463" s="371"/>
      <c r="AG463" s="371"/>
      <c r="AH463" s="371"/>
      <c r="AI463" s="371"/>
      <c r="AJ463" s="371"/>
      <c r="AK463" s="371"/>
      <c r="AL463" s="371"/>
      <c r="AM463" s="371"/>
      <c r="AN463" s="371"/>
      <c r="AO463" s="371"/>
      <c r="AP463" s="371"/>
      <c r="AQ463" s="371"/>
      <c r="AR463" s="371"/>
      <c r="AS463" s="371"/>
      <c r="AT463" s="371"/>
    </row>
    <row r="464" spans="2:46" ht="15" x14ac:dyDescent="0.25">
      <c r="B464" s="372" t="s">
        <v>669</v>
      </c>
      <c r="C464" s="372" t="str">
        <f>CONCATENATE('Budget-Output-Worksheet'!$G$8)</f>
        <v>FY26</v>
      </c>
      <c r="E464" s="371" t="s">
        <v>667</v>
      </c>
      <c r="F464" s="371"/>
      <c r="G464" s="371" t="s">
        <v>669</v>
      </c>
      <c r="H464" s="371" t="s">
        <v>669</v>
      </c>
      <c r="I464" s="371" t="s">
        <v>667</v>
      </c>
      <c r="J464" s="383">
        <f t="shared" si="71"/>
        <v>0</v>
      </c>
      <c r="K464" s="371">
        <v>0</v>
      </c>
      <c r="L464" s="371">
        <f t="shared" si="72"/>
        <v>0</v>
      </c>
      <c r="M464" s="371">
        <f t="shared" si="73"/>
        <v>0</v>
      </c>
      <c r="N464" s="371">
        <f t="shared" si="74"/>
        <v>0</v>
      </c>
      <c r="O464" s="371">
        <f t="shared" si="75"/>
        <v>0</v>
      </c>
      <c r="P464" s="371">
        <f t="shared" si="76"/>
        <v>0</v>
      </c>
      <c r="Q464" s="371">
        <f t="shared" si="77"/>
        <v>0</v>
      </c>
      <c r="R464" s="371">
        <f t="shared" si="78"/>
        <v>0</v>
      </c>
      <c r="S464" s="371"/>
      <c r="T464" s="371"/>
      <c r="U464" s="371"/>
      <c r="V464" s="371"/>
      <c r="W464" s="371"/>
      <c r="X464" s="371"/>
      <c r="Y464" s="371"/>
      <c r="Z464" s="371"/>
      <c r="AA464" s="371"/>
      <c r="AB464" s="371"/>
      <c r="AC464" s="371"/>
      <c r="AD464" s="371"/>
      <c r="AE464" s="371"/>
      <c r="AF464" s="371"/>
      <c r="AG464" s="371"/>
      <c r="AH464" s="371"/>
      <c r="AI464" s="371"/>
      <c r="AJ464" s="371"/>
      <c r="AK464" s="371"/>
      <c r="AL464" s="371"/>
      <c r="AM464" s="371"/>
      <c r="AN464" s="371"/>
      <c r="AO464" s="371"/>
      <c r="AP464" s="371"/>
      <c r="AQ464" s="371"/>
      <c r="AR464" s="371"/>
      <c r="AS464" s="371"/>
      <c r="AT464" s="371"/>
    </row>
    <row r="465" spans="2:46" ht="15" x14ac:dyDescent="0.25">
      <c r="B465" s="372" t="s">
        <v>669</v>
      </c>
      <c r="C465" s="372" t="str">
        <f>CONCATENATE('Budget-Output-Worksheet'!$G$8)</f>
        <v>FY26</v>
      </c>
      <c r="E465" s="371" t="s">
        <v>667</v>
      </c>
      <c r="F465" s="371"/>
      <c r="G465" s="371" t="s">
        <v>669</v>
      </c>
      <c r="H465" s="371" t="s">
        <v>669</v>
      </c>
      <c r="I465" s="371" t="s">
        <v>667</v>
      </c>
      <c r="J465" s="383">
        <f t="shared" si="71"/>
        <v>0</v>
      </c>
      <c r="K465" s="371">
        <v>0</v>
      </c>
      <c r="L465" s="371">
        <f t="shared" si="72"/>
        <v>0</v>
      </c>
      <c r="M465" s="371">
        <f t="shared" si="73"/>
        <v>0</v>
      </c>
      <c r="N465" s="371">
        <f t="shared" si="74"/>
        <v>0</v>
      </c>
      <c r="O465" s="371">
        <f t="shared" si="75"/>
        <v>0</v>
      </c>
      <c r="P465" s="371">
        <f t="shared" si="76"/>
        <v>0</v>
      </c>
      <c r="Q465" s="371">
        <f t="shared" si="77"/>
        <v>0</v>
      </c>
      <c r="R465" s="371">
        <f t="shared" si="78"/>
        <v>0</v>
      </c>
      <c r="S465" s="371"/>
      <c r="T465" s="371"/>
      <c r="U465" s="371"/>
      <c r="V465" s="371"/>
      <c r="W465" s="371"/>
      <c r="X465" s="371"/>
      <c r="Y465" s="371"/>
      <c r="Z465" s="371"/>
      <c r="AA465" s="371"/>
      <c r="AB465" s="371"/>
      <c r="AC465" s="371"/>
      <c r="AD465" s="371"/>
      <c r="AE465" s="371"/>
      <c r="AF465" s="371"/>
      <c r="AG465" s="371"/>
      <c r="AH465" s="371"/>
      <c r="AI465" s="371"/>
      <c r="AJ465" s="371"/>
      <c r="AK465" s="371"/>
      <c r="AL465" s="371"/>
      <c r="AM465" s="371"/>
      <c r="AN465" s="371"/>
      <c r="AO465" s="371"/>
      <c r="AP465" s="371"/>
      <c r="AQ465" s="371"/>
      <c r="AR465" s="371"/>
      <c r="AS465" s="371"/>
      <c r="AT465" s="371"/>
    </row>
    <row r="466" spans="2:46" ht="15" x14ac:dyDescent="0.25">
      <c r="B466" s="372" t="s">
        <v>669</v>
      </c>
      <c r="C466" s="372" t="str">
        <f>CONCATENATE('Budget-Output-Worksheet'!$G$8)</f>
        <v>FY26</v>
      </c>
      <c r="E466" s="371" t="s">
        <v>667</v>
      </c>
      <c r="F466" s="371"/>
      <c r="G466" s="371" t="s">
        <v>669</v>
      </c>
      <c r="H466" s="371" t="s">
        <v>669</v>
      </c>
      <c r="I466" s="371" t="s">
        <v>667</v>
      </c>
      <c r="J466" s="383">
        <f t="shared" si="71"/>
        <v>0</v>
      </c>
      <c r="K466" s="371">
        <v>0</v>
      </c>
      <c r="L466" s="371">
        <f t="shared" si="72"/>
        <v>0</v>
      </c>
      <c r="M466" s="371">
        <f t="shared" si="73"/>
        <v>0</v>
      </c>
      <c r="N466" s="371">
        <f t="shared" si="74"/>
        <v>0</v>
      </c>
      <c r="O466" s="371">
        <f t="shared" si="75"/>
        <v>0</v>
      </c>
      <c r="P466" s="371">
        <f t="shared" si="76"/>
        <v>0</v>
      </c>
      <c r="Q466" s="371">
        <f t="shared" si="77"/>
        <v>0</v>
      </c>
      <c r="R466" s="371">
        <f t="shared" si="78"/>
        <v>0</v>
      </c>
      <c r="S466" s="371"/>
      <c r="T466" s="371"/>
      <c r="U466" s="371"/>
      <c r="V466" s="371"/>
      <c r="W466" s="371"/>
      <c r="X466" s="371"/>
      <c r="Y466" s="371"/>
      <c r="Z466" s="371"/>
      <c r="AA466" s="371"/>
      <c r="AB466" s="371"/>
      <c r="AC466" s="371"/>
      <c r="AD466" s="371"/>
      <c r="AE466" s="371"/>
      <c r="AF466" s="371"/>
      <c r="AG466" s="371"/>
      <c r="AH466" s="371"/>
      <c r="AI466" s="371"/>
      <c r="AJ466" s="371"/>
      <c r="AK466" s="371"/>
      <c r="AL466" s="371"/>
      <c r="AM466" s="371"/>
      <c r="AN466" s="371"/>
      <c r="AO466" s="371"/>
      <c r="AP466" s="371"/>
      <c r="AQ466" s="371"/>
      <c r="AR466" s="371"/>
      <c r="AS466" s="371"/>
      <c r="AT466" s="371"/>
    </row>
    <row r="467" spans="2:46" ht="15" x14ac:dyDescent="0.25">
      <c r="B467" s="372" t="s">
        <v>669</v>
      </c>
      <c r="C467" s="372" t="str">
        <f>CONCATENATE('Budget-Output-Worksheet'!$G$8)</f>
        <v>FY26</v>
      </c>
      <c r="E467" s="371" t="s">
        <v>667</v>
      </c>
      <c r="F467" s="371"/>
      <c r="G467" s="371" t="s">
        <v>669</v>
      </c>
      <c r="H467" s="371" t="s">
        <v>669</v>
      </c>
      <c r="I467" s="371" t="s">
        <v>667</v>
      </c>
      <c r="J467" s="383">
        <f t="shared" si="71"/>
        <v>0</v>
      </c>
      <c r="K467" s="371">
        <v>0</v>
      </c>
      <c r="L467" s="371">
        <f t="shared" si="72"/>
        <v>0</v>
      </c>
      <c r="M467" s="371">
        <f t="shared" si="73"/>
        <v>0</v>
      </c>
      <c r="N467" s="371">
        <f t="shared" si="74"/>
        <v>0</v>
      </c>
      <c r="O467" s="371">
        <f t="shared" si="75"/>
        <v>0</v>
      </c>
      <c r="P467" s="371">
        <f t="shared" si="76"/>
        <v>0</v>
      </c>
      <c r="Q467" s="371">
        <f t="shared" si="77"/>
        <v>0</v>
      </c>
      <c r="R467" s="371">
        <f t="shared" si="78"/>
        <v>0</v>
      </c>
      <c r="S467" s="371"/>
      <c r="T467" s="371"/>
      <c r="U467" s="371"/>
      <c r="V467" s="371"/>
      <c r="W467" s="371"/>
      <c r="X467" s="371"/>
      <c r="Y467" s="371"/>
      <c r="Z467" s="371"/>
      <c r="AA467" s="371"/>
      <c r="AB467" s="371"/>
      <c r="AC467" s="371"/>
      <c r="AD467" s="371"/>
      <c r="AE467" s="371"/>
      <c r="AF467" s="371"/>
      <c r="AG467" s="371"/>
      <c r="AH467" s="371"/>
      <c r="AI467" s="371"/>
      <c r="AJ467" s="371"/>
      <c r="AK467" s="371"/>
      <c r="AL467" s="371"/>
      <c r="AM467" s="371"/>
      <c r="AN467" s="371"/>
      <c r="AO467" s="371"/>
      <c r="AP467" s="371"/>
      <c r="AQ467" s="371"/>
      <c r="AR467" s="371"/>
      <c r="AS467" s="371"/>
      <c r="AT467" s="371"/>
    </row>
    <row r="468" spans="2:46" ht="15" x14ac:dyDescent="0.25">
      <c r="B468" s="372" t="s">
        <v>669</v>
      </c>
      <c r="C468" s="372" t="str">
        <f>CONCATENATE('Budget-Output-Worksheet'!$G$8)</f>
        <v>FY26</v>
      </c>
      <c r="E468" s="371" t="s">
        <v>667</v>
      </c>
      <c r="F468" s="371"/>
      <c r="G468" s="371" t="s">
        <v>669</v>
      </c>
      <c r="H468" s="371" t="s">
        <v>669</v>
      </c>
      <c r="I468" s="371" t="s">
        <v>667</v>
      </c>
      <c r="J468" s="383">
        <f t="shared" si="71"/>
        <v>0</v>
      </c>
      <c r="K468" s="371">
        <v>0</v>
      </c>
      <c r="L468" s="371">
        <f t="shared" si="72"/>
        <v>0</v>
      </c>
      <c r="M468" s="371">
        <f t="shared" si="73"/>
        <v>0</v>
      </c>
      <c r="N468" s="371">
        <f t="shared" si="74"/>
        <v>0</v>
      </c>
      <c r="O468" s="371">
        <f t="shared" si="75"/>
        <v>0</v>
      </c>
      <c r="P468" s="371">
        <f t="shared" si="76"/>
        <v>0</v>
      </c>
      <c r="Q468" s="371">
        <f t="shared" si="77"/>
        <v>0</v>
      </c>
      <c r="R468" s="371">
        <f t="shared" si="78"/>
        <v>0</v>
      </c>
      <c r="S468" s="371"/>
      <c r="T468" s="371"/>
      <c r="U468" s="371"/>
      <c r="V468" s="371"/>
      <c r="W468" s="371"/>
      <c r="X468" s="371"/>
      <c r="Y468" s="371"/>
      <c r="Z468" s="371"/>
      <c r="AA468" s="371"/>
      <c r="AB468" s="371"/>
      <c r="AC468" s="371"/>
      <c r="AD468" s="371"/>
      <c r="AE468" s="371"/>
      <c r="AF468" s="371"/>
      <c r="AG468" s="371"/>
      <c r="AH468" s="371"/>
      <c r="AI468" s="371"/>
      <c r="AJ468" s="371"/>
      <c r="AK468" s="371"/>
      <c r="AL468" s="371"/>
      <c r="AM468" s="371"/>
      <c r="AN468" s="371"/>
      <c r="AO468" s="371"/>
      <c r="AP468" s="371"/>
      <c r="AQ468" s="371"/>
      <c r="AR468" s="371"/>
      <c r="AS468" s="371"/>
      <c r="AT468" s="371"/>
    </row>
    <row r="469" spans="2:46" ht="15" x14ac:dyDescent="0.25">
      <c r="B469" s="372" t="s">
        <v>669</v>
      </c>
      <c r="C469" s="372" t="str">
        <f>CONCATENATE('Budget-Output-Worksheet'!$G$8)</f>
        <v>FY26</v>
      </c>
      <c r="E469" s="371" t="s">
        <v>667</v>
      </c>
      <c r="F469" s="371"/>
      <c r="G469" s="371" t="s">
        <v>669</v>
      </c>
      <c r="H469" s="371" t="s">
        <v>669</v>
      </c>
      <c r="I469" s="371" t="s">
        <v>667</v>
      </c>
      <c r="J469" s="383">
        <f t="shared" si="71"/>
        <v>0</v>
      </c>
      <c r="K469" s="371">
        <v>0</v>
      </c>
      <c r="L469" s="371">
        <f t="shared" si="72"/>
        <v>0</v>
      </c>
      <c r="M469" s="371">
        <f t="shared" si="73"/>
        <v>0</v>
      </c>
      <c r="N469" s="371">
        <f t="shared" si="74"/>
        <v>0</v>
      </c>
      <c r="O469" s="371">
        <f t="shared" si="75"/>
        <v>0</v>
      </c>
      <c r="P469" s="371">
        <f t="shared" si="76"/>
        <v>0</v>
      </c>
      <c r="Q469" s="371">
        <f t="shared" si="77"/>
        <v>0</v>
      </c>
      <c r="R469" s="371">
        <f t="shared" si="78"/>
        <v>0</v>
      </c>
      <c r="S469" s="371"/>
      <c r="T469" s="371"/>
      <c r="U469" s="371"/>
      <c r="V469" s="371"/>
      <c r="W469" s="371"/>
      <c r="X469" s="371"/>
      <c r="Y469" s="371"/>
      <c r="Z469" s="371"/>
      <c r="AA469" s="371"/>
      <c r="AB469" s="371"/>
      <c r="AC469" s="371"/>
      <c r="AD469" s="371"/>
      <c r="AE469" s="371"/>
      <c r="AF469" s="371"/>
      <c r="AG469" s="371"/>
      <c r="AH469" s="371"/>
      <c r="AI469" s="371"/>
      <c r="AJ469" s="371"/>
      <c r="AK469" s="371"/>
      <c r="AL469" s="371"/>
      <c r="AM469" s="371"/>
      <c r="AN469" s="371"/>
      <c r="AO469" s="371"/>
      <c r="AP469" s="371"/>
      <c r="AQ469" s="371"/>
      <c r="AR469" s="371"/>
      <c r="AS469" s="371"/>
      <c r="AT469" s="371"/>
    </row>
    <row r="470" spans="2:46" ht="15" x14ac:dyDescent="0.25">
      <c r="B470" s="372" t="s">
        <v>669</v>
      </c>
      <c r="C470" s="372" t="str">
        <f>CONCATENATE('Budget-Output-Worksheet'!$G$8)</f>
        <v>FY26</v>
      </c>
      <c r="E470" s="371" t="s">
        <v>667</v>
      </c>
      <c r="F470" s="371"/>
      <c r="G470" s="371" t="s">
        <v>669</v>
      </c>
      <c r="H470" s="371" t="s">
        <v>669</v>
      </c>
      <c r="I470" s="371" t="s">
        <v>667</v>
      </c>
      <c r="J470" s="383">
        <f t="shared" si="71"/>
        <v>0</v>
      </c>
      <c r="K470" s="371">
        <v>0</v>
      </c>
      <c r="L470" s="371">
        <f t="shared" si="72"/>
        <v>0</v>
      </c>
      <c r="M470" s="371">
        <f t="shared" si="73"/>
        <v>0</v>
      </c>
      <c r="N470" s="371">
        <f t="shared" si="74"/>
        <v>0</v>
      </c>
      <c r="O470" s="371">
        <f t="shared" si="75"/>
        <v>0</v>
      </c>
      <c r="P470" s="371">
        <f t="shared" si="76"/>
        <v>0</v>
      </c>
      <c r="Q470" s="371">
        <f t="shared" si="77"/>
        <v>0</v>
      </c>
      <c r="R470" s="371">
        <f t="shared" si="78"/>
        <v>0</v>
      </c>
      <c r="S470" s="371"/>
      <c r="T470" s="371"/>
      <c r="U470" s="371"/>
      <c r="V470" s="371"/>
      <c r="W470" s="371"/>
      <c r="X470" s="371"/>
      <c r="Y470" s="371"/>
      <c r="Z470" s="371"/>
      <c r="AA470" s="371"/>
      <c r="AB470" s="371"/>
      <c r="AC470" s="371"/>
      <c r="AD470" s="371"/>
      <c r="AE470" s="371"/>
      <c r="AF470" s="371"/>
      <c r="AG470" s="371"/>
      <c r="AH470" s="371"/>
      <c r="AI470" s="371"/>
      <c r="AJ470" s="371"/>
      <c r="AK470" s="371"/>
      <c r="AL470" s="371"/>
      <c r="AM470" s="371"/>
      <c r="AN470" s="371"/>
      <c r="AO470" s="371"/>
      <c r="AP470" s="371"/>
      <c r="AQ470" s="371"/>
      <c r="AR470" s="371"/>
      <c r="AS470" s="371"/>
      <c r="AT470" s="371"/>
    </row>
    <row r="471" spans="2:46" ht="15" x14ac:dyDescent="0.25">
      <c r="B471" s="372" t="s">
        <v>669</v>
      </c>
      <c r="C471" s="372" t="str">
        <f>CONCATENATE('Budget-Output-Worksheet'!$G$8)</f>
        <v>FY26</v>
      </c>
      <c r="E471" s="371" t="s">
        <v>667</v>
      </c>
      <c r="F471" s="371"/>
      <c r="G471" s="371" t="s">
        <v>669</v>
      </c>
      <c r="H471" s="371" t="s">
        <v>669</v>
      </c>
      <c r="I471" s="371" t="s">
        <v>667</v>
      </c>
      <c r="J471" s="383">
        <f t="shared" si="71"/>
        <v>0</v>
      </c>
      <c r="K471" s="371">
        <v>0</v>
      </c>
      <c r="L471" s="371">
        <f t="shared" si="72"/>
        <v>0</v>
      </c>
      <c r="M471" s="371">
        <f t="shared" si="73"/>
        <v>0</v>
      </c>
      <c r="N471" s="371">
        <f t="shared" si="74"/>
        <v>0</v>
      </c>
      <c r="O471" s="371">
        <f t="shared" si="75"/>
        <v>0</v>
      </c>
      <c r="P471" s="371">
        <f t="shared" si="76"/>
        <v>0</v>
      </c>
      <c r="Q471" s="371">
        <f t="shared" si="77"/>
        <v>0</v>
      </c>
      <c r="R471" s="371">
        <f t="shared" si="78"/>
        <v>0</v>
      </c>
      <c r="S471" s="371"/>
      <c r="T471" s="371"/>
      <c r="U471" s="371"/>
      <c r="V471" s="371"/>
      <c r="W471" s="371"/>
      <c r="X471" s="371"/>
      <c r="Y471" s="371"/>
      <c r="Z471" s="371"/>
      <c r="AA471" s="371"/>
      <c r="AB471" s="371"/>
      <c r="AC471" s="371"/>
      <c r="AD471" s="371"/>
      <c r="AE471" s="371"/>
      <c r="AF471" s="371"/>
      <c r="AG471" s="371"/>
      <c r="AH471" s="371"/>
      <c r="AI471" s="371"/>
      <c r="AJ471" s="371"/>
      <c r="AK471" s="371"/>
      <c r="AL471" s="371"/>
      <c r="AM471" s="371"/>
      <c r="AN471" s="371"/>
      <c r="AO471" s="371"/>
      <c r="AP471" s="371"/>
      <c r="AQ471" s="371"/>
      <c r="AR471" s="371"/>
      <c r="AS471" s="371"/>
      <c r="AT471" s="371"/>
    </row>
    <row r="472" spans="2:46" ht="15" x14ac:dyDescent="0.25">
      <c r="B472" s="372" t="s">
        <v>669</v>
      </c>
      <c r="C472" s="372" t="str">
        <f>CONCATENATE('Budget-Output-Worksheet'!$G$8)</f>
        <v>FY26</v>
      </c>
      <c r="E472" s="371" t="s">
        <v>667</v>
      </c>
      <c r="F472" s="371"/>
      <c r="G472" s="371" t="s">
        <v>669</v>
      </c>
      <c r="H472" s="371" t="s">
        <v>669</v>
      </c>
      <c r="I472" s="371" t="s">
        <v>667</v>
      </c>
      <c r="J472" s="383">
        <f t="shared" si="71"/>
        <v>0</v>
      </c>
      <c r="K472" s="371">
        <v>0</v>
      </c>
      <c r="L472" s="371">
        <f t="shared" si="72"/>
        <v>0</v>
      </c>
      <c r="M472" s="371">
        <f t="shared" si="73"/>
        <v>0</v>
      </c>
      <c r="N472" s="371">
        <f t="shared" si="74"/>
        <v>0</v>
      </c>
      <c r="O472" s="371">
        <f t="shared" si="75"/>
        <v>0</v>
      </c>
      <c r="P472" s="371">
        <f t="shared" si="76"/>
        <v>0</v>
      </c>
      <c r="Q472" s="371">
        <f t="shared" si="77"/>
        <v>0</v>
      </c>
      <c r="R472" s="371">
        <f t="shared" si="78"/>
        <v>0</v>
      </c>
      <c r="S472" s="371"/>
      <c r="T472" s="371"/>
      <c r="U472" s="371"/>
      <c r="V472" s="371"/>
      <c r="W472" s="371"/>
      <c r="X472" s="371"/>
      <c r="Y472" s="371"/>
      <c r="Z472" s="371"/>
      <c r="AA472" s="371"/>
      <c r="AB472" s="371"/>
      <c r="AC472" s="371"/>
      <c r="AD472" s="371"/>
      <c r="AE472" s="371"/>
      <c r="AF472" s="371"/>
      <c r="AG472" s="371"/>
      <c r="AH472" s="371"/>
      <c r="AI472" s="371"/>
      <c r="AJ472" s="371"/>
      <c r="AK472" s="371"/>
      <c r="AL472" s="371"/>
      <c r="AM472" s="371"/>
      <c r="AN472" s="371"/>
      <c r="AO472" s="371"/>
      <c r="AP472" s="371"/>
      <c r="AQ472" s="371"/>
      <c r="AR472" s="371"/>
      <c r="AS472" s="371"/>
      <c r="AT472" s="371"/>
    </row>
    <row r="473" spans="2:46" ht="15" x14ac:dyDescent="0.25">
      <c r="B473" s="372" t="s">
        <v>669</v>
      </c>
      <c r="C473" s="372" t="str">
        <f>CONCATENATE('Budget-Output-Worksheet'!$G$8)</f>
        <v>FY26</v>
      </c>
      <c r="E473" s="371" t="s">
        <v>667</v>
      </c>
      <c r="F473" s="371"/>
      <c r="G473" s="371" t="s">
        <v>669</v>
      </c>
      <c r="H473" s="371" t="s">
        <v>669</v>
      </c>
      <c r="I473" s="371" t="s">
        <v>667</v>
      </c>
      <c r="J473" s="383">
        <f t="shared" si="71"/>
        <v>0</v>
      </c>
      <c r="K473" s="371">
        <v>0</v>
      </c>
      <c r="L473" s="371">
        <f t="shared" si="72"/>
        <v>0</v>
      </c>
      <c r="M473" s="371">
        <f t="shared" si="73"/>
        <v>0</v>
      </c>
      <c r="N473" s="371">
        <f t="shared" si="74"/>
        <v>0</v>
      </c>
      <c r="O473" s="371">
        <f t="shared" si="75"/>
        <v>0</v>
      </c>
      <c r="P473" s="371">
        <f t="shared" si="76"/>
        <v>0</v>
      </c>
      <c r="Q473" s="371">
        <f t="shared" si="77"/>
        <v>0</v>
      </c>
      <c r="R473" s="371">
        <f t="shared" si="78"/>
        <v>0</v>
      </c>
      <c r="S473" s="371"/>
      <c r="T473" s="371"/>
      <c r="U473" s="371"/>
      <c r="V473" s="371"/>
      <c r="W473" s="371"/>
      <c r="X473" s="371"/>
      <c r="Y473" s="371"/>
      <c r="Z473" s="371"/>
      <c r="AA473" s="371"/>
      <c r="AB473" s="371"/>
      <c r="AC473" s="371"/>
      <c r="AD473" s="371"/>
      <c r="AE473" s="371"/>
      <c r="AF473" s="371"/>
      <c r="AG473" s="371"/>
      <c r="AH473" s="371"/>
      <c r="AI473" s="371"/>
      <c r="AJ473" s="371"/>
      <c r="AK473" s="371"/>
      <c r="AL473" s="371"/>
      <c r="AM473" s="371"/>
      <c r="AN473" s="371"/>
      <c r="AO473" s="371"/>
      <c r="AP473" s="371"/>
      <c r="AQ473" s="371"/>
      <c r="AR473" s="371"/>
      <c r="AS473" s="371"/>
      <c r="AT473" s="371"/>
    </row>
    <row r="474" spans="2:46" ht="15" x14ac:dyDescent="0.25">
      <c r="B474" s="372" t="s">
        <v>669</v>
      </c>
      <c r="C474" s="372" t="str">
        <f>CONCATENATE('Budget-Output-Worksheet'!$G$8)</f>
        <v>FY26</v>
      </c>
      <c r="E474" s="371" t="s">
        <v>667</v>
      </c>
      <c r="F474" s="371"/>
      <c r="G474" s="371" t="s">
        <v>669</v>
      </c>
      <c r="H474" s="371" t="s">
        <v>669</v>
      </c>
      <c r="I474" s="371" t="s">
        <v>667</v>
      </c>
      <c r="J474" s="383">
        <f t="shared" si="71"/>
        <v>0</v>
      </c>
      <c r="K474" s="371">
        <v>0</v>
      </c>
      <c r="L474" s="371">
        <f t="shared" si="72"/>
        <v>0</v>
      </c>
      <c r="M474" s="371">
        <f t="shared" si="73"/>
        <v>0</v>
      </c>
      <c r="N474" s="371">
        <f t="shared" si="74"/>
        <v>0</v>
      </c>
      <c r="O474" s="371">
        <f t="shared" si="75"/>
        <v>0</v>
      </c>
      <c r="P474" s="371">
        <f t="shared" si="76"/>
        <v>0</v>
      </c>
      <c r="Q474" s="371">
        <f t="shared" si="77"/>
        <v>0</v>
      </c>
      <c r="R474" s="371">
        <f t="shared" si="78"/>
        <v>0</v>
      </c>
      <c r="S474" s="371"/>
      <c r="T474" s="371"/>
      <c r="U474" s="371"/>
      <c r="V474" s="371"/>
      <c r="W474" s="371"/>
      <c r="X474" s="371"/>
      <c r="Y474" s="371"/>
      <c r="Z474" s="371"/>
      <c r="AA474" s="371"/>
      <c r="AB474" s="371"/>
      <c r="AC474" s="371"/>
      <c r="AD474" s="371"/>
      <c r="AE474" s="371"/>
      <c r="AF474" s="371"/>
      <c r="AG474" s="371"/>
      <c r="AH474" s="371"/>
      <c r="AI474" s="371"/>
      <c r="AJ474" s="371"/>
      <c r="AK474" s="371"/>
      <c r="AL474" s="371"/>
      <c r="AM474" s="371"/>
      <c r="AN474" s="371"/>
      <c r="AO474" s="371"/>
      <c r="AP474" s="371"/>
      <c r="AQ474" s="371"/>
      <c r="AR474" s="371"/>
      <c r="AS474" s="371"/>
      <c r="AT474" s="371"/>
    </row>
    <row r="475" spans="2:46" ht="15" x14ac:dyDescent="0.25">
      <c r="B475" s="372" t="s">
        <v>669</v>
      </c>
      <c r="C475" s="372" t="str">
        <f>CONCATENATE('Budget-Output-Worksheet'!$G$8)</f>
        <v>FY26</v>
      </c>
      <c r="E475" s="371" t="s">
        <v>667</v>
      </c>
      <c r="F475" s="371"/>
      <c r="G475" s="371" t="s">
        <v>669</v>
      </c>
      <c r="H475" s="371" t="s">
        <v>669</v>
      </c>
      <c r="I475" s="371" t="s">
        <v>667</v>
      </c>
      <c r="J475" s="383">
        <f t="shared" si="71"/>
        <v>0</v>
      </c>
      <c r="K475" s="371">
        <v>0</v>
      </c>
      <c r="L475" s="371">
        <f t="shared" si="72"/>
        <v>0</v>
      </c>
      <c r="M475" s="371">
        <f t="shared" si="73"/>
        <v>0</v>
      </c>
      <c r="N475" s="371">
        <f t="shared" si="74"/>
        <v>0</v>
      </c>
      <c r="O475" s="371">
        <f t="shared" si="75"/>
        <v>0</v>
      </c>
      <c r="P475" s="371">
        <f t="shared" si="76"/>
        <v>0</v>
      </c>
      <c r="Q475" s="371">
        <f t="shared" si="77"/>
        <v>0</v>
      </c>
      <c r="R475" s="371">
        <f t="shared" si="78"/>
        <v>0</v>
      </c>
      <c r="S475" s="371"/>
      <c r="T475" s="371"/>
      <c r="U475" s="371"/>
      <c r="V475" s="371"/>
      <c r="W475" s="371"/>
      <c r="X475" s="371"/>
      <c r="Y475" s="371"/>
      <c r="Z475" s="371"/>
      <c r="AA475" s="371"/>
      <c r="AB475" s="371"/>
      <c r="AC475" s="371"/>
      <c r="AD475" s="371"/>
      <c r="AE475" s="371"/>
      <c r="AF475" s="371"/>
      <c r="AG475" s="371"/>
      <c r="AH475" s="371"/>
      <c r="AI475" s="371"/>
      <c r="AJ475" s="371"/>
      <c r="AK475" s="371"/>
      <c r="AL475" s="371"/>
      <c r="AM475" s="371"/>
      <c r="AN475" s="371"/>
      <c r="AO475" s="371"/>
      <c r="AP475" s="371"/>
      <c r="AQ475" s="371"/>
      <c r="AR475" s="371"/>
      <c r="AS475" s="371"/>
      <c r="AT475" s="371"/>
    </row>
    <row r="476" spans="2:46" ht="15" x14ac:dyDescent="0.25">
      <c r="B476" s="372" t="s">
        <v>669</v>
      </c>
      <c r="C476" s="372" t="str">
        <f>CONCATENATE('Budget-Output-Worksheet'!$G$8)</f>
        <v>FY26</v>
      </c>
      <c r="E476" s="371" t="s">
        <v>667</v>
      </c>
      <c r="F476" s="371"/>
      <c r="G476" s="371" t="s">
        <v>669</v>
      </c>
      <c r="H476" s="371" t="s">
        <v>669</v>
      </c>
      <c r="I476" s="371" t="s">
        <v>667</v>
      </c>
      <c r="J476" s="383">
        <f t="shared" si="71"/>
        <v>0</v>
      </c>
      <c r="K476" s="371">
        <v>0</v>
      </c>
      <c r="L476" s="371">
        <f t="shared" si="72"/>
        <v>0</v>
      </c>
      <c r="M476" s="371">
        <f t="shared" si="73"/>
        <v>0</v>
      </c>
      <c r="N476" s="371">
        <f t="shared" si="74"/>
        <v>0</v>
      </c>
      <c r="O476" s="371">
        <f t="shared" si="75"/>
        <v>0</v>
      </c>
      <c r="P476" s="371">
        <f t="shared" si="76"/>
        <v>0</v>
      </c>
      <c r="Q476" s="371">
        <f t="shared" si="77"/>
        <v>0</v>
      </c>
      <c r="R476" s="371">
        <f t="shared" si="78"/>
        <v>0</v>
      </c>
      <c r="S476" s="371"/>
      <c r="T476" s="371"/>
      <c r="U476" s="371"/>
      <c r="V476" s="371"/>
      <c r="W476" s="371"/>
      <c r="X476" s="371"/>
      <c r="Y476" s="371"/>
      <c r="Z476" s="371"/>
      <c r="AA476" s="371"/>
      <c r="AB476" s="371"/>
      <c r="AC476" s="371"/>
      <c r="AD476" s="371"/>
      <c r="AE476" s="371"/>
      <c r="AF476" s="371"/>
      <c r="AG476" s="371"/>
      <c r="AH476" s="371"/>
      <c r="AI476" s="371"/>
      <c r="AJ476" s="371"/>
      <c r="AK476" s="371"/>
      <c r="AL476" s="371"/>
      <c r="AM476" s="371"/>
      <c r="AN476" s="371"/>
      <c r="AO476" s="371"/>
      <c r="AP476" s="371"/>
      <c r="AQ476" s="371"/>
      <c r="AR476" s="371"/>
      <c r="AS476" s="371"/>
      <c r="AT476" s="371"/>
    </row>
    <row r="477" spans="2:46" ht="15" x14ac:dyDescent="0.25">
      <c r="B477" s="372" t="s">
        <v>669</v>
      </c>
      <c r="C477" s="372" t="str">
        <f>CONCATENATE('Budget-Output-Worksheet'!$G$8)</f>
        <v>FY26</v>
      </c>
      <c r="E477" s="371" t="s">
        <v>667</v>
      </c>
      <c r="F477" s="371"/>
      <c r="G477" s="371" t="s">
        <v>669</v>
      </c>
      <c r="H477" s="371" t="s">
        <v>669</v>
      </c>
      <c r="I477" s="371" t="s">
        <v>667</v>
      </c>
      <c r="J477" s="383">
        <f t="shared" si="71"/>
        <v>0</v>
      </c>
      <c r="K477" s="371">
        <v>0</v>
      </c>
      <c r="L477" s="371">
        <f t="shared" si="72"/>
        <v>0</v>
      </c>
      <c r="M477" s="371">
        <f t="shared" si="73"/>
        <v>0</v>
      </c>
      <c r="N477" s="371">
        <f t="shared" si="74"/>
        <v>0</v>
      </c>
      <c r="O477" s="371">
        <f t="shared" si="75"/>
        <v>0</v>
      </c>
      <c r="P477" s="371">
        <f t="shared" si="76"/>
        <v>0</v>
      </c>
      <c r="Q477" s="371">
        <f t="shared" si="77"/>
        <v>0</v>
      </c>
      <c r="R477" s="371">
        <f t="shared" si="78"/>
        <v>0</v>
      </c>
      <c r="S477" s="371"/>
      <c r="T477" s="371"/>
      <c r="U477" s="371"/>
      <c r="V477" s="371"/>
      <c r="W477" s="371"/>
      <c r="X477" s="371"/>
      <c r="Y477" s="371"/>
      <c r="Z477" s="371"/>
      <c r="AA477" s="371"/>
      <c r="AB477" s="371"/>
      <c r="AC477" s="371"/>
      <c r="AD477" s="371"/>
      <c r="AE477" s="371"/>
      <c r="AF477" s="371"/>
      <c r="AG477" s="371"/>
      <c r="AH477" s="371"/>
      <c r="AI477" s="371"/>
      <c r="AJ477" s="371"/>
      <c r="AK477" s="371"/>
      <c r="AL477" s="371"/>
      <c r="AM477" s="371"/>
      <c r="AN477" s="371"/>
      <c r="AO477" s="371"/>
      <c r="AP477" s="371"/>
      <c r="AQ477" s="371"/>
      <c r="AR477" s="371"/>
      <c r="AS477" s="371"/>
      <c r="AT477" s="371"/>
    </row>
    <row r="478" spans="2:46" ht="15" x14ac:dyDescent="0.25">
      <c r="B478" s="372" t="s">
        <v>669</v>
      </c>
      <c r="C478" s="372" t="str">
        <f>CONCATENATE('Budget-Output-Worksheet'!$G$8)</f>
        <v>FY26</v>
      </c>
      <c r="E478" s="371" t="s">
        <v>667</v>
      </c>
      <c r="F478" s="371"/>
      <c r="G478" s="371" t="s">
        <v>669</v>
      </c>
      <c r="H478" s="371" t="s">
        <v>669</v>
      </c>
      <c r="I478" s="371" t="s">
        <v>667</v>
      </c>
      <c r="J478" s="383">
        <f t="shared" si="71"/>
        <v>0</v>
      </c>
      <c r="K478" s="371">
        <v>0</v>
      </c>
      <c r="L478" s="371">
        <f t="shared" si="72"/>
        <v>0</v>
      </c>
      <c r="M478" s="371">
        <f t="shared" si="73"/>
        <v>0</v>
      </c>
      <c r="N478" s="371">
        <f t="shared" si="74"/>
        <v>0</v>
      </c>
      <c r="O478" s="371">
        <f t="shared" si="75"/>
        <v>0</v>
      </c>
      <c r="P478" s="371">
        <f t="shared" si="76"/>
        <v>0</v>
      </c>
      <c r="Q478" s="371">
        <f t="shared" si="77"/>
        <v>0</v>
      </c>
      <c r="R478" s="371">
        <f t="shared" si="78"/>
        <v>0</v>
      </c>
      <c r="S478" s="371"/>
      <c r="T478" s="371"/>
      <c r="U478" s="371"/>
      <c r="V478" s="371"/>
      <c r="W478" s="371"/>
      <c r="X478" s="371"/>
      <c r="Y478" s="371"/>
      <c r="Z478" s="371"/>
      <c r="AA478" s="371"/>
      <c r="AB478" s="371"/>
      <c r="AC478" s="371"/>
      <c r="AD478" s="371"/>
      <c r="AE478" s="371"/>
      <c r="AF478" s="371"/>
      <c r="AG478" s="371"/>
      <c r="AH478" s="371"/>
      <c r="AI478" s="371"/>
      <c r="AJ478" s="371"/>
      <c r="AK478" s="371"/>
      <c r="AL478" s="371"/>
      <c r="AM478" s="371"/>
      <c r="AN478" s="371"/>
      <c r="AO478" s="371"/>
      <c r="AP478" s="371"/>
      <c r="AQ478" s="371"/>
      <c r="AR478" s="371"/>
      <c r="AS478" s="371"/>
      <c r="AT478" s="371"/>
    </row>
    <row r="479" spans="2:46" ht="15" x14ac:dyDescent="0.25">
      <c r="B479" s="372" t="s">
        <v>669</v>
      </c>
      <c r="C479" s="372" t="str">
        <f>CONCATENATE('Budget-Output-Worksheet'!$G$8)</f>
        <v>FY26</v>
      </c>
      <c r="E479" s="371" t="s">
        <v>667</v>
      </c>
      <c r="F479" s="371"/>
      <c r="G479" s="371" t="s">
        <v>669</v>
      </c>
      <c r="H479" s="371" t="s">
        <v>669</v>
      </c>
      <c r="I479" s="371" t="s">
        <v>667</v>
      </c>
      <c r="J479" s="383">
        <f t="shared" si="71"/>
        <v>0</v>
      </c>
      <c r="K479" s="371">
        <v>0</v>
      </c>
      <c r="L479" s="371">
        <f t="shared" si="72"/>
        <v>0</v>
      </c>
      <c r="M479" s="371">
        <f t="shared" si="73"/>
        <v>0</v>
      </c>
      <c r="N479" s="371">
        <f t="shared" si="74"/>
        <v>0</v>
      </c>
      <c r="O479" s="371">
        <f t="shared" si="75"/>
        <v>0</v>
      </c>
      <c r="P479" s="371">
        <f t="shared" si="76"/>
        <v>0</v>
      </c>
      <c r="Q479" s="371">
        <f t="shared" si="77"/>
        <v>0</v>
      </c>
      <c r="R479" s="371">
        <f t="shared" si="78"/>
        <v>0</v>
      </c>
      <c r="S479" s="371"/>
      <c r="T479" s="371"/>
      <c r="U479" s="371"/>
      <c r="V479" s="371"/>
      <c r="W479" s="371"/>
      <c r="X479" s="371"/>
      <c r="Y479" s="371"/>
      <c r="Z479" s="371"/>
      <c r="AA479" s="371"/>
      <c r="AB479" s="371"/>
      <c r="AC479" s="371"/>
      <c r="AD479" s="371"/>
      <c r="AE479" s="371"/>
      <c r="AF479" s="371"/>
      <c r="AG479" s="371"/>
      <c r="AH479" s="371"/>
      <c r="AI479" s="371"/>
      <c r="AJ479" s="371"/>
      <c r="AK479" s="371"/>
      <c r="AL479" s="371"/>
      <c r="AM479" s="371"/>
      <c r="AN479" s="371"/>
      <c r="AO479" s="371"/>
      <c r="AP479" s="371"/>
      <c r="AQ479" s="371"/>
      <c r="AR479" s="371"/>
      <c r="AS479" s="371"/>
      <c r="AT479" s="371"/>
    </row>
    <row r="480" spans="2:46" ht="15" x14ac:dyDescent="0.25">
      <c r="B480" s="372" t="s">
        <v>669</v>
      </c>
      <c r="C480" s="372" t="str">
        <f>CONCATENATE('Budget-Output-Worksheet'!$G$8)</f>
        <v>FY26</v>
      </c>
      <c r="E480" s="371" t="s">
        <v>667</v>
      </c>
      <c r="F480" s="371"/>
      <c r="G480" s="371" t="s">
        <v>669</v>
      </c>
      <c r="H480" s="371" t="s">
        <v>669</v>
      </c>
      <c r="I480" s="371" t="s">
        <v>667</v>
      </c>
      <c r="J480" s="383">
        <f t="shared" ref="J480:J487" si="79">IF(C480="FY23",K480,IF(C480="FY24",L480,IF(C480="FY25",M480,IF(C480="FY26",N480,IF(C480="FY27",O480,IF(C480="FY28",P480,IF(C480="FY29",Q480,IF(C480="FY30",R480))))))))</f>
        <v>0</v>
      </c>
      <c r="K480" s="371">
        <v>0</v>
      </c>
      <c r="L480" s="371">
        <f t="shared" si="72"/>
        <v>0</v>
      </c>
      <c r="M480" s="371">
        <f t="shared" si="73"/>
        <v>0</v>
      </c>
      <c r="N480" s="371">
        <f t="shared" si="74"/>
        <v>0</v>
      </c>
      <c r="O480" s="371">
        <f t="shared" si="75"/>
        <v>0</v>
      </c>
      <c r="P480" s="371">
        <f t="shared" si="76"/>
        <v>0</v>
      </c>
      <c r="Q480" s="371">
        <f t="shared" si="77"/>
        <v>0</v>
      </c>
      <c r="R480" s="371">
        <f t="shared" si="78"/>
        <v>0</v>
      </c>
      <c r="S480" s="371"/>
      <c r="T480" s="371"/>
      <c r="U480" s="371"/>
      <c r="V480" s="371"/>
      <c r="W480" s="371"/>
      <c r="X480" s="371"/>
      <c r="Y480" s="371"/>
      <c r="Z480" s="371"/>
      <c r="AA480" s="371"/>
      <c r="AB480" s="371"/>
      <c r="AC480" s="371"/>
      <c r="AD480" s="371"/>
      <c r="AE480" s="371"/>
      <c r="AF480" s="371"/>
      <c r="AG480" s="371"/>
      <c r="AH480" s="371"/>
      <c r="AI480" s="371"/>
      <c r="AJ480" s="371"/>
      <c r="AK480" s="371"/>
      <c r="AL480" s="371"/>
      <c r="AM480" s="371"/>
      <c r="AN480" s="371"/>
      <c r="AO480" s="371"/>
      <c r="AP480" s="371"/>
      <c r="AQ480" s="371"/>
      <c r="AR480" s="371"/>
      <c r="AS480" s="371"/>
      <c r="AT480" s="371"/>
    </row>
    <row r="481" spans="2:46" ht="15" x14ac:dyDescent="0.25">
      <c r="B481" s="372" t="s">
        <v>669</v>
      </c>
      <c r="C481" s="372" t="str">
        <f>CONCATENATE('Budget-Output-Worksheet'!$G$8)</f>
        <v>FY26</v>
      </c>
      <c r="E481" s="371" t="s">
        <v>667</v>
      </c>
      <c r="F481" s="371"/>
      <c r="G481" s="371" t="s">
        <v>669</v>
      </c>
      <c r="H481" s="371" t="s">
        <v>669</v>
      </c>
      <c r="I481" s="371" t="s">
        <v>667</v>
      </c>
      <c r="J481" s="383">
        <f t="shared" si="79"/>
        <v>0</v>
      </c>
      <c r="K481" s="371">
        <v>0</v>
      </c>
      <c r="L481" s="371">
        <f t="shared" si="72"/>
        <v>0</v>
      </c>
      <c r="M481" s="371">
        <f t="shared" si="73"/>
        <v>0</v>
      </c>
      <c r="N481" s="371">
        <f t="shared" si="74"/>
        <v>0</v>
      </c>
      <c r="O481" s="371">
        <f t="shared" si="75"/>
        <v>0</v>
      </c>
      <c r="P481" s="371">
        <f t="shared" si="76"/>
        <v>0</v>
      </c>
      <c r="Q481" s="371">
        <f t="shared" si="77"/>
        <v>0</v>
      </c>
      <c r="R481" s="371">
        <f t="shared" si="78"/>
        <v>0</v>
      </c>
      <c r="S481" s="371"/>
      <c r="T481" s="371"/>
      <c r="U481" s="371"/>
      <c r="V481" s="371"/>
      <c r="W481" s="371"/>
      <c r="X481" s="371"/>
      <c r="Y481" s="371"/>
      <c r="Z481" s="371"/>
      <c r="AA481" s="371"/>
      <c r="AB481" s="371"/>
      <c r="AC481" s="371"/>
      <c r="AD481" s="371"/>
      <c r="AE481" s="371"/>
      <c r="AF481" s="371"/>
      <c r="AG481" s="371"/>
      <c r="AH481" s="371"/>
      <c r="AI481" s="371"/>
      <c r="AJ481" s="371"/>
      <c r="AK481" s="371"/>
      <c r="AL481" s="371"/>
      <c r="AM481" s="371"/>
      <c r="AN481" s="371"/>
      <c r="AO481" s="371"/>
      <c r="AP481" s="371"/>
      <c r="AQ481" s="371"/>
      <c r="AR481" s="371"/>
      <c r="AS481" s="371"/>
      <c r="AT481" s="371"/>
    </row>
    <row r="482" spans="2:46" ht="15" x14ac:dyDescent="0.25">
      <c r="B482" s="372" t="s">
        <v>669</v>
      </c>
      <c r="C482" s="372" t="str">
        <f>CONCATENATE('Budget-Output-Worksheet'!$G$8)</f>
        <v>FY26</v>
      </c>
      <c r="E482" s="371" t="s">
        <v>667</v>
      </c>
      <c r="F482" s="371"/>
      <c r="G482" s="371" t="s">
        <v>669</v>
      </c>
      <c r="H482" s="371" t="s">
        <v>669</v>
      </c>
      <c r="I482" s="371" t="s">
        <v>667</v>
      </c>
      <c r="J482" s="383">
        <f t="shared" si="79"/>
        <v>0</v>
      </c>
      <c r="K482" s="371">
        <v>0</v>
      </c>
      <c r="L482" s="371">
        <f t="shared" si="72"/>
        <v>0</v>
      </c>
      <c r="M482" s="371">
        <f t="shared" si="73"/>
        <v>0</v>
      </c>
      <c r="N482" s="371">
        <f t="shared" si="74"/>
        <v>0</v>
      </c>
      <c r="O482" s="371">
        <f t="shared" si="75"/>
        <v>0</v>
      </c>
      <c r="P482" s="371">
        <f t="shared" si="76"/>
        <v>0</v>
      </c>
      <c r="Q482" s="371">
        <f t="shared" si="77"/>
        <v>0</v>
      </c>
      <c r="R482" s="371">
        <f t="shared" si="78"/>
        <v>0</v>
      </c>
      <c r="S482" s="371"/>
      <c r="T482" s="371"/>
      <c r="U482" s="371"/>
      <c r="V482" s="371"/>
      <c r="W482" s="371"/>
      <c r="X482" s="371"/>
      <c r="Y482" s="371"/>
      <c r="Z482" s="371"/>
      <c r="AA482" s="371"/>
      <c r="AB482" s="371"/>
      <c r="AC482" s="371"/>
      <c r="AD482" s="371"/>
      <c r="AE482" s="371"/>
      <c r="AF482" s="371"/>
      <c r="AG482" s="371"/>
      <c r="AH482" s="371"/>
      <c r="AI482" s="371"/>
      <c r="AJ482" s="371"/>
      <c r="AK482" s="371"/>
      <c r="AL482" s="371"/>
      <c r="AM482" s="371"/>
      <c r="AN482" s="371"/>
      <c r="AO482" s="371"/>
      <c r="AP482" s="371"/>
      <c r="AQ482" s="371"/>
      <c r="AR482" s="371"/>
      <c r="AS482" s="371"/>
      <c r="AT482" s="371"/>
    </row>
    <row r="483" spans="2:46" ht="15" x14ac:dyDescent="0.25">
      <c r="B483" s="372" t="s">
        <v>669</v>
      </c>
      <c r="C483" s="372" t="str">
        <f>CONCATENATE('Budget-Output-Worksheet'!$G$8)</f>
        <v>FY26</v>
      </c>
      <c r="E483" s="371" t="s">
        <v>667</v>
      </c>
      <c r="F483" s="371"/>
      <c r="G483" s="371" t="s">
        <v>669</v>
      </c>
      <c r="H483" s="371" t="s">
        <v>669</v>
      </c>
      <c r="I483" s="371" t="s">
        <v>667</v>
      </c>
      <c r="J483" s="383">
        <f t="shared" si="79"/>
        <v>0</v>
      </c>
      <c r="K483" s="371">
        <v>0</v>
      </c>
      <c r="L483" s="371">
        <f t="shared" si="72"/>
        <v>0</v>
      </c>
      <c r="M483" s="371">
        <f t="shared" si="73"/>
        <v>0</v>
      </c>
      <c r="N483" s="371">
        <f t="shared" si="74"/>
        <v>0</v>
      </c>
      <c r="O483" s="371">
        <f t="shared" si="75"/>
        <v>0</v>
      </c>
      <c r="P483" s="371">
        <f t="shared" si="76"/>
        <v>0</v>
      </c>
      <c r="Q483" s="371">
        <f t="shared" si="77"/>
        <v>0</v>
      </c>
      <c r="R483" s="371">
        <f t="shared" si="78"/>
        <v>0</v>
      </c>
      <c r="S483" s="371"/>
      <c r="T483" s="371"/>
      <c r="U483" s="371"/>
      <c r="V483" s="371"/>
      <c r="W483" s="371"/>
      <c r="X483" s="371"/>
      <c r="Y483" s="371"/>
      <c r="Z483" s="371"/>
      <c r="AA483" s="371"/>
      <c r="AB483" s="371"/>
      <c r="AC483" s="371"/>
      <c r="AD483" s="371"/>
      <c r="AE483" s="371"/>
      <c r="AF483" s="371"/>
      <c r="AG483" s="371"/>
      <c r="AH483" s="371"/>
      <c r="AI483" s="371"/>
      <c r="AJ483" s="371"/>
      <c r="AK483" s="371"/>
      <c r="AL483" s="371"/>
      <c r="AM483" s="371"/>
      <c r="AN483" s="371"/>
      <c r="AO483" s="371"/>
      <c r="AP483" s="371"/>
      <c r="AQ483" s="371"/>
      <c r="AR483" s="371"/>
      <c r="AS483" s="371"/>
      <c r="AT483" s="371"/>
    </row>
    <row r="484" spans="2:46" ht="15" x14ac:dyDescent="0.25">
      <c r="B484" s="372" t="s">
        <v>669</v>
      </c>
      <c r="C484" s="372" t="str">
        <f>CONCATENATE('Budget-Output-Worksheet'!$G$8)</f>
        <v>FY26</v>
      </c>
      <c r="E484" s="371" t="s">
        <v>667</v>
      </c>
      <c r="F484" s="371"/>
      <c r="G484" s="371" t="s">
        <v>669</v>
      </c>
      <c r="H484" s="371" t="s">
        <v>669</v>
      </c>
      <c r="I484" s="371" t="s">
        <v>667</v>
      </c>
      <c r="J484" s="383">
        <f t="shared" si="79"/>
        <v>0</v>
      </c>
      <c r="K484" s="371">
        <v>0</v>
      </c>
      <c r="L484" s="371">
        <f t="shared" si="72"/>
        <v>0</v>
      </c>
      <c r="M484" s="371">
        <f t="shared" si="73"/>
        <v>0</v>
      </c>
      <c r="N484" s="371">
        <f t="shared" si="74"/>
        <v>0</v>
      </c>
      <c r="O484" s="371">
        <f t="shared" si="75"/>
        <v>0</v>
      </c>
      <c r="P484" s="371">
        <f t="shared" si="76"/>
        <v>0</v>
      </c>
      <c r="Q484" s="371">
        <f t="shared" si="77"/>
        <v>0</v>
      </c>
      <c r="R484" s="371">
        <f t="shared" si="78"/>
        <v>0</v>
      </c>
      <c r="S484" s="371"/>
      <c r="T484" s="371"/>
      <c r="U484" s="371"/>
      <c r="V484" s="371"/>
      <c r="W484" s="371"/>
      <c r="X484" s="371"/>
      <c r="Y484" s="371"/>
      <c r="Z484" s="371"/>
      <c r="AA484" s="371"/>
      <c r="AB484" s="371"/>
      <c r="AC484" s="371"/>
      <c r="AD484" s="371"/>
      <c r="AE484" s="371"/>
      <c r="AF484" s="371"/>
      <c r="AG484" s="371"/>
      <c r="AH484" s="371"/>
      <c r="AI484" s="371"/>
      <c r="AJ484" s="371"/>
      <c r="AK484" s="371"/>
      <c r="AL484" s="371"/>
      <c r="AM484" s="371"/>
      <c r="AN484" s="371"/>
      <c r="AO484" s="371"/>
      <c r="AP484" s="371"/>
      <c r="AQ484" s="371"/>
      <c r="AR484" s="371"/>
      <c r="AS484" s="371"/>
      <c r="AT484" s="371"/>
    </row>
    <row r="485" spans="2:46" ht="15" x14ac:dyDescent="0.25">
      <c r="B485" s="372" t="s">
        <v>669</v>
      </c>
      <c r="C485" s="372" t="str">
        <f>CONCATENATE('Budget-Output-Worksheet'!$G$8)</f>
        <v>FY26</v>
      </c>
      <c r="E485" s="371" t="s">
        <v>667</v>
      </c>
      <c r="F485" s="371"/>
      <c r="G485" s="371" t="s">
        <v>669</v>
      </c>
      <c r="H485" s="371" t="s">
        <v>669</v>
      </c>
      <c r="I485" s="371" t="s">
        <v>667</v>
      </c>
      <c r="J485" s="383">
        <f t="shared" si="79"/>
        <v>0</v>
      </c>
      <c r="K485" s="371">
        <v>0</v>
      </c>
      <c r="L485" s="371">
        <f t="shared" si="72"/>
        <v>0</v>
      </c>
      <c r="M485" s="371">
        <f t="shared" si="73"/>
        <v>0</v>
      </c>
      <c r="N485" s="371">
        <f t="shared" si="74"/>
        <v>0</v>
      </c>
      <c r="O485" s="371">
        <f t="shared" si="75"/>
        <v>0</v>
      </c>
      <c r="P485" s="371">
        <f t="shared" si="76"/>
        <v>0</v>
      </c>
      <c r="Q485" s="371">
        <f t="shared" si="77"/>
        <v>0</v>
      </c>
      <c r="R485" s="371">
        <f t="shared" si="78"/>
        <v>0</v>
      </c>
      <c r="S485" s="371"/>
      <c r="T485" s="371"/>
      <c r="U485" s="371"/>
      <c r="V485" s="371"/>
      <c r="W485" s="371"/>
      <c r="X485" s="371"/>
      <c r="Y485" s="371"/>
      <c r="Z485" s="371"/>
      <c r="AA485" s="371"/>
      <c r="AB485" s="371"/>
      <c r="AC485" s="371"/>
      <c r="AD485" s="371"/>
      <c r="AE485" s="371"/>
      <c r="AF485" s="371"/>
      <c r="AG485" s="371"/>
      <c r="AH485" s="371"/>
      <c r="AI485" s="371"/>
      <c r="AJ485" s="371"/>
      <c r="AK485" s="371"/>
      <c r="AL485" s="371"/>
      <c r="AM485" s="371"/>
      <c r="AN485" s="371"/>
      <c r="AO485" s="371"/>
      <c r="AP485" s="371"/>
      <c r="AQ485" s="371"/>
      <c r="AR485" s="371"/>
      <c r="AS485" s="371"/>
      <c r="AT485" s="371"/>
    </row>
    <row r="486" spans="2:46" ht="15" x14ac:dyDescent="0.25">
      <c r="B486" s="372" t="s">
        <v>669</v>
      </c>
      <c r="C486" s="372" t="str">
        <f>CONCATENATE('Budget-Output-Worksheet'!$G$8)</f>
        <v>FY26</v>
      </c>
      <c r="E486" s="371" t="s">
        <v>667</v>
      </c>
      <c r="F486" s="371"/>
      <c r="G486" s="371" t="s">
        <v>669</v>
      </c>
      <c r="H486" s="371" t="s">
        <v>669</v>
      </c>
      <c r="I486" s="371" t="s">
        <v>667</v>
      </c>
      <c r="J486" s="383">
        <f t="shared" si="79"/>
        <v>0</v>
      </c>
      <c r="K486" s="371">
        <v>0</v>
      </c>
      <c r="L486" s="371">
        <f t="shared" si="72"/>
        <v>0</v>
      </c>
      <c r="M486" s="371">
        <f t="shared" si="73"/>
        <v>0</v>
      </c>
      <c r="N486" s="371">
        <f t="shared" si="74"/>
        <v>0</v>
      </c>
      <c r="O486" s="371">
        <f t="shared" si="75"/>
        <v>0</v>
      </c>
      <c r="P486" s="371">
        <f t="shared" si="76"/>
        <v>0</v>
      </c>
      <c r="Q486" s="371">
        <f t="shared" si="77"/>
        <v>0</v>
      </c>
      <c r="R486" s="371">
        <f t="shared" si="78"/>
        <v>0</v>
      </c>
      <c r="S486" s="371"/>
      <c r="T486" s="371"/>
      <c r="U486" s="371"/>
      <c r="V486" s="371"/>
      <c r="W486" s="371"/>
      <c r="X486" s="371"/>
      <c r="Y486" s="371"/>
      <c r="Z486" s="371"/>
      <c r="AA486" s="371"/>
      <c r="AB486" s="371"/>
      <c r="AC486" s="371"/>
      <c r="AD486" s="371"/>
      <c r="AE486" s="371"/>
      <c r="AF486" s="371"/>
      <c r="AG486" s="371"/>
      <c r="AH486" s="371"/>
      <c r="AI486" s="371"/>
      <c r="AJ486" s="371"/>
      <c r="AK486" s="371"/>
      <c r="AL486" s="371"/>
      <c r="AM486" s="371"/>
      <c r="AN486" s="371"/>
      <c r="AO486" s="371"/>
      <c r="AP486" s="371"/>
      <c r="AQ486" s="371"/>
      <c r="AR486" s="371"/>
      <c r="AS486" s="371"/>
      <c r="AT486" s="371"/>
    </row>
    <row r="487" spans="2:46" ht="15" x14ac:dyDescent="0.25">
      <c r="B487" s="372" t="s">
        <v>669</v>
      </c>
      <c r="C487" s="372" t="str">
        <f>CONCATENATE('Budget-Output-Worksheet'!$G$8)</f>
        <v>FY26</v>
      </c>
      <c r="E487" s="371" t="s">
        <v>667</v>
      </c>
      <c r="F487" s="371"/>
      <c r="G487" s="371" t="s">
        <v>669</v>
      </c>
      <c r="H487" s="371" t="s">
        <v>669</v>
      </c>
      <c r="I487" s="371" t="s">
        <v>667</v>
      </c>
      <c r="J487" s="383">
        <f t="shared" si="79"/>
        <v>0</v>
      </c>
      <c r="K487" s="371">
        <v>0</v>
      </c>
      <c r="L487" s="371">
        <f t="shared" si="72"/>
        <v>0</v>
      </c>
      <c r="M487" s="371">
        <f t="shared" si="73"/>
        <v>0</v>
      </c>
      <c r="N487" s="371">
        <f t="shared" si="74"/>
        <v>0</v>
      </c>
      <c r="O487" s="371">
        <f t="shared" si="75"/>
        <v>0</v>
      </c>
      <c r="P487" s="371">
        <f t="shared" si="76"/>
        <v>0</v>
      </c>
      <c r="Q487" s="371">
        <f t="shared" si="77"/>
        <v>0</v>
      </c>
      <c r="R487" s="371">
        <f t="shared" si="78"/>
        <v>0</v>
      </c>
      <c r="S487" s="371"/>
      <c r="T487" s="371"/>
      <c r="U487" s="371"/>
      <c r="V487" s="371"/>
      <c r="W487" s="371"/>
      <c r="X487" s="371"/>
      <c r="Y487" s="371"/>
      <c r="Z487" s="371"/>
      <c r="AA487" s="371"/>
      <c r="AB487" s="371"/>
      <c r="AC487" s="371"/>
      <c r="AD487" s="371"/>
      <c r="AE487" s="371"/>
      <c r="AF487" s="371"/>
      <c r="AG487" s="371"/>
      <c r="AH487" s="371"/>
      <c r="AI487" s="371"/>
      <c r="AJ487" s="371"/>
      <c r="AK487" s="371"/>
      <c r="AL487" s="371"/>
      <c r="AM487" s="371"/>
      <c r="AN487" s="371"/>
      <c r="AO487" s="371"/>
      <c r="AP487" s="371"/>
      <c r="AQ487" s="371"/>
      <c r="AR487" s="371"/>
      <c r="AS487" s="371"/>
      <c r="AT487" s="371"/>
    </row>
  </sheetData>
  <autoFilter ref="B1:AT487" xr:uid="{5B54CC1B-52C5-4495-BDB0-C84680788462}"/>
  <sortState ref="B2:BC487">
    <sortCondition ref="B2:B48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7AD0-5CCB-43B9-8B26-130DA2E30360}">
  <dimension ref="A1:AD180"/>
  <sheetViews>
    <sheetView topLeftCell="C16" workbookViewId="0">
      <selection activeCell="N103" sqref="N103"/>
    </sheetView>
  </sheetViews>
  <sheetFormatPr defaultRowHeight="12.75" x14ac:dyDescent="0.2"/>
  <cols>
    <col min="1" max="1" width="3.42578125" customWidth="1"/>
    <col min="2" max="2" width="1.5703125" customWidth="1"/>
    <col min="3" max="3" width="15.5703125" customWidth="1"/>
    <col min="4" max="12" width="14.140625" customWidth="1"/>
    <col min="13" max="13" width="14.140625" style="267" customWidth="1"/>
    <col min="14" max="14" width="13.42578125" style="43" customWidth="1"/>
    <col min="15" max="15" width="16.140625" bestFit="1" customWidth="1"/>
    <col min="16" max="17" width="12.5703125" customWidth="1"/>
    <col min="18" max="23" width="8.85546875" customWidth="1"/>
  </cols>
  <sheetData>
    <row r="1" spans="1:30" ht="90.6" customHeight="1" thickBot="1" x14ac:dyDescent="0.25">
      <c r="C1" t="s">
        <v>47</v>
      </c>
      <c r="D1" s="36">
        <f>DATE(YEAR('Budget-FIT'!C7),MONTH('Budget-FIT'!C7),DAY('Budget-FIT'!C7))</f>
        <v>45839</v>
      </c>
      <c r="E1" s="86">
        <v>3</v>
      </c>
      <c r="F1" t="s">
        <v>49</v>
      </c>
      <c r="G1" s="37" t="str">
        <f>IFERROR(IF(D1="","Start Blank",VLOOKUP('Budget-Output-Worksheet'!P1,'CW-FY'!B:G,6,FALSE)),"…Check FY CW")</f>
        <v>FY26</v>
      </c>
      <c r="H1" s="81" t="s">
        <v>502</v>
      </c>
      <c r="I1" s="40"/>
      <c r="J1" s="50"/>
      <c r="O1" s="123" t="s">
        <v>50</v>
      </c>
      <c r="P1" s="124">
        <f>IF(D1="","Start Blank",DATE(YEAR(D1),MONTH(D1),DAY(1)))</f>
        <v>45839</v>
      </c>
      <c r="Q1" s="123"/>
      <c r="R1" s="123"/>
      <c r="S1" s="123"/>
      <c r="T1" s="123"/>
      <c r="U1" s="123"/>
      <c r="V1" s="123"/>
      <c r="W1" s="123"/>
      <c r="Y1" t="s">
        <v>476</v>
      </c>
      <c r="Z1" t="s">
        <v>477</v>
      </c>
      <c r="AA1" t="s">
        <v>4</v>
      </c>
      <c r="AB1" t="s">
        <v>347</v>
      </c>
    </row>
    <row r="2" spans="1:30" ht="16.5" thickBot="1" x14ac:dyDescent="0.3">
      <c r="C2" t="s">
        <v>48</v>
      </c>
      <c r="D2" s="36">
        <f>DATE(YEAR('Budget-FIT'!C8),MONTH('Budget-FIT'!C8),DAY('Budget-FIT'!C8))</f>
        <v>0</v>
      </c>
      <c r="F2" t="s">
        <v>500</v>
      </c>
      <c r="G2" s="38">
        <f>IF('Budget-FIT'!C9="",(D2-D1)/365,'Budget-FIT'!C9)</f>
        <v>-125.58630136986301</v>
      </c>
      <c r="H2" s="245">
        <f>MAX(G2,G3)</f>
        <v>0</v>
      </c>
      <c r="N2"/>
      <c r="O2" t="s">
        <v>51</v>
      </c>
      <c r="P2" s="33">
        <f>IF(D2="","End Blank",DATE(YEAR(D2),MONTH(D2)+1,DAY(0)))</f>
        <v>31</v>
      </c>
    </row>
    <row r="3" spans="1:30" x14ac:dyDescent="0.2">
      <c r="F3" t="s">
        <v>501</v>
      </c>
      <c r="G3" s="38">
        <f>'Budget-FIT'!C9</f>
        <v>0</v>
      </c>
      <c r="N3"/>
      <c r="O3" s="81" t="s">
        <v>347</v>
      </c>
      <c r="P3" s="33" t="str">
        <f>CONCATENATE(O4," ",P4)</f>
        <v>Research On Campus</v>
      </c>
    </row>
    <row r="4" spans="1:30" x14ac:dyDescent="0.2">
      <c r="C4" s="125" t="s">
        <v>455</v>
      </c>
      <c r="D4" s="33" t="str">
        <f>P3</f>
        <v>Research On Campus</v>
      </c>
      <c r="G4" s="132">
        <f t="shared" ref="G4:L4" si="0">IF($D$4="Research On Campus",Q6,IF($D$4="Research Off Campus",Q7,IF($D$4="Instructional On Campus",Q8,IF($D$4="Instructional Off Campus",Q11,IF($D$4="Other On Campus",Q12,IF($D$4="Other Off Campus",Q13,0))))))</f>
        <v>0.54</v>
      </c>
      <c r="H4" s="132">
        <f t="shared" si="0"/>
        <v>0.54</v>
      </c>
      <c r="I4" s="132">
        <f t="shared" si="0"/>
        <v>0.54</v>
      </c>
      <c r="J4" s="132">
        <f t="shared" si="0"/>
        <v>0.54</v>
      </c>
      <c r="K4" s="132">
        <f t="shared" si="0"/>
        <v>0.54</v>
      </c>
      <c r="L4" s="132">
        <f t="shared" si="0"/>
        <v>0.54</v>
      </c>
      <c r="N4"/>
      <c r="O4" s="123" t="str">
        <f>IF('Budget-FIT'!E6="X",'Budget-FIT'!F6, IF('Budget-FIT'!E7="X",'Budget-FIT'!F7,IF('Budget-FIT'!E8="x",'Budget-FIT'!F8,"Research, Instructional,Other?")))</f>
        <v>Research</v>
      </c>
      <c r="P4" s="124" t="str">
        <f>IF('Budget-FIT'!H6="x","On Campus",IF('Budget-FIT'!H7="X","Off Campus","On or Off?"))</f>
        <v>On Campus</v>
      </c>
      <c r="X4" s="95" t="s">
        <v>584</v>
      </c>
      <c r="Y4" s="81" t="s">
        <v>585</v>
      </c>
      <c r="Z4" s="81" t="s">
        <v>586</v>
      </c>
      <c r="AA4" s="81" t="s">
        <v>587</v>
      </c>
      <c r="AB4" s="81" t="s">
        <v>588</v>
      </c>
      <c r="AC4" s="81" t="s">
        <v>589</v>
      </c>
      <c r="AD4" s="81" t="s">
        <v>590</v>
      </c>
    </row>
    <row r="5" spans="1:30" x14ac:dyDescent="0.2">
      <c r="Q5" t="str">
        <f t="shared" ref="Q5:V5" si="1">G8</f>
        <v>FY26</v>
      </c>
      <c r="R5" t="str">
        <f t="shared" si="1"/>
        <v>FY27</v>
      </c>
      <c r="S5" t="str">
        <f t="shared" si="1"/>
        <v>FY28</v>
      </c>
      <c r="T5" t="str">
        <f t="shared" si="1"/>
        <v>FY29</v>
      </c>
      <c r="U5" t="str">
        <f t="shared" si="1"/>
        <v>FY30</v>
      </c>
      <c r="V5" t="str">
        <f t="shared" si="1"/>
        <v>FY31</v>
      </c>
      <c r="Y5" t="str">
        <f t="shared" ref="Y5:AD5" si="2">G8</f>
        <v>FY26</v>
      </c>
      <c r="Z5" t="str">
        <f t="shared" si="2"/>
        <v>FY27</v>
      </c>
      <c r="AA5" t="str">
        <f t="shared" si="2"/>
        <v>FY28</v>
      </c>
      <c r="AB5" t="str">
        <f t="shared" si="2"/>
        <v>FY29</v>
      </c>
      <c r="AC5" t="str">
        <f t="shared" si="2"/>
        <v>FY30</v>
      </c>
      <c r="AD5" t="str">
        <f t="shared" si="2"/>
        <v>FY31</v>
      </c>
    </row>
    <row r="6" spans="1:30" x14ac:dyDescent="0.2">
      <c r="C6" s="39"/>
      <c r="F6" s="57" t="s">
        <v>372</v>
      </c>
      <c r="G6" s="84" t="str">
        <f>IF('Budget-FIT'!D13="",".03",'Budget-FIT'!D13)</f>
        <v>.03</v>
      </c>
      <c r="H6" s="129">
        <f>1+G6</f>
        <v>1.03</v>
      </c>
      <c r="I6" s="129">
        <f>H6*(1+G6)</f>
        <v>1.0609</v>
      </c>
      <c r="J6" s="129">
        <f>I6*(1+G6)</f>
        <v>1.092727</v>
      </c>
      <c r="K6" s="129">
        <f>J6*(1+G6)</f>
        <v>1.1255088100000001</v>
      </c>
      <c r="L6" s="129">
        <f>K6*(1+G6)</f>
        <v>1.1592740743000001</v>
      </c>
      <c r="M6" s="268"/>
      <c r="P6" s="34" t="s">
        <v>465</v>
      </c>
      <c r="Q6" s="55">
        <f>VLOOKUP($Q$5,'Rate Sheet'!A:AG,19,FALSE)</f>
        <v>0.54</v>
      </c>
      <c r="R6" s="55">
        <f>VLOOKUP($R$5,'Rate Sheet'!A:AG,19,FALSE)</f>
        <v>0.54</v>
      </c>
      <c r="S6" s="55">
        <f>VLOOKUP($S$5,'Rate Sheet'!A:AG,19,FALSE)</f>
        <v>0.54</v>
      </c>
      <c r="T6" s="55">
        <f>VLOOKUP($T$5,'Rate Sheet'!A:AG,19,FALSE)</f>
        <v>0.54</v>
      </c>
      <c r="U6" s="55">
        <f>VLOOKUP($U$5,'Rate Sheet'!A:AG,19,FALSE)</f>
        <v>0.54</v>
      </c>
      <c r="V6" s="55">
        <f>VLOOKUP($V$5,'Rate Sheet'!A:AG,19,FALSE)</f>
        <v>0.54</v>
      </c>
    </row>
    <row r="7" spans="1:30" x14ac:dyDescent="0.2">
      <c r="C7" s="39"/>
      <c r="P7" s="34" t="s">
        <v>466</v>
      </c>
      <c r="Q7" s="55">
        <f>VLOOKUP($Q$5,'Rate Sheet'!A:AG,22,FALSE)</f>
        <v>0.26</v>
      </c>
      <c r="R7" s="55">
        <f>VLOOKUP($R$5,'Rate Sheet'!A:AG,22,FALSE)</f>
        <v>0.26</v>
      </c>
      <c r="S7" s="55">
        <f>VLOOKUP($S$5,'Rate Sheet'!A:AG,22,FALSE)</f>
        <v>0.26</v>
      </c>
      <c r="T7" s="55">
        <f>VLOOKUP($T$5,'Rate Sheet'!A:AG,22,FALSE)</f>
        <v>0.26</v>
      </c>
      <c r="U7" s="55">
        <f>VLOOKUP($U$5,'Rate Sheet'!A:AG,22,FALSE)</f>
        <v>0.26</v>
      </c>
      <c r="V7" s="55">
        <f>VLOOKUP($V$5,'Rate Sheet'!A:AG,22,FALSE)</f>
        <v>0.26</v>
      </c>
    </row>
    <row r="8" spans="1:30" x14ac:dyDescent="0.2">
      <c r="C8" s="39"/>
      <c r="D8" s="39"/>
      <c r="E8" s="39"/>
      <c r="F8" s="39"/>
      <c r="G8" s="39" t="str">
        <f t="shared" ref="G8:L8" si="3">CONCATENATE(G10)</f>
        <v>FY26</v>
      </c>
      <c r="H8" s="39" t="str">
        <f t="shared" si="3"/>
        <v>FY27</v>
      </c>
      <c r="I8" s="39" t="str">
        <f t="shared" si="3"/>
        <v>FY28</v>
      </c>
      <c r="J8" s="39" t="str">
        <f t="shared" si="3"/>
        <v>FY29</v>
      </c>
      <c r="K8" s="39" t="str">
        <f t="shared" si="3"/>
        <v>FY30</v>
      </c>
      <c r="L8" s="39" t="str">
        <f t="shared" si="3"/>
        <v>FY31</v>
      </c>
      <c r="P8" s="34" t="s">
        <v>467</v>
      </c>
      <c r="Q8" s="55">
        <f>VLOOKUP($Q$5,'Rate Sheet'!A:AG,20,FALSE)</f>
        <v>0.41499999999999998</v>
      </c>
      <c r="R8" s="55">
        <f>VLOOKUP($R$5,'Rate Sheet'!A:AG,20,FALSE)</f>
        <v>0.41499999999999998</v>
      </c>
      <c r="S8" s="55">
        <f>VLOOKUP($S$5,'Rate Sheet'!A:AG,20,FALSE)</f>
        <v>0.41499999999999998</v>
      </c>
      <c r="T8" s="55">
        <f>VLOOKUP($T$5,'Rate Sheet'!A:AG,20,FALSE)</f>
        <v>0.41499999999999998</v>
      </c>
      <c r="U8" s="55">
        <f>VLOOKUP($U$5,'Rate Sheet'!A:AG,20,FALSE)</f>
        <v>0.41499999999999998</v>
      </c>
      <c r="V8" s="55">
        <f>VLOOKUP($V$5,'Rate Sheet'!A:AG,20,FALSE)</f>
        <v>0.41499999999999998</v>
      </c>
    </row>
    <row r="9" spans="1:30" x14ac:dyDescent="0.2">
      <c r="A9" s="143" t="s">
        <v>448</v>
      </c>
      <c r="B9" s="113"/>
      <c r="C9" s="114"/>
      <c r="D9" s="114"/>
      <c r="E9" s="114"/>
      <c r="F9" s="114"/>
      <c r="G9" s="115" t="str">
        <f t="shared" ref="G9:L9" si="4">IF(G10="FYxx","",CONCATENATE(G10))</f>
        <v>FY26</v>
      </c>
      <c r="H9" s="115" t="str">
        <f t="shared" si="4"/>
        <v>FY27</v>
      </c>
      <c r="I9" s="115" t="str">
        <f t="shared" si="4"/>
        <v>FY28</v>
      </c>
      <c r="J9" s="115" t="str">
        <f t="shared" si="4"/>
        <v>FY29</v>
      </c>
      <c r="K9" s="115" t="str">
        <f t="shared" si="4"/>
        <v>FY30</v>
      </c>
      <c r="L9" s="115" t="str">
        <f t="shared" si="4"/>
        <v>FY31</v>
      </c>
      <c r="P9" s="34"/>
      <c r="Q9" s="55">
        <f>VLOOKUP($Q$5,'Rate Sheet'!A:AG,19,FALSE)</f>
        <v>0.54</v>
      </c>
      <c r="R9" s="55">
        <f>VLOOKUP($R$5,'Rate Sheet'!A:AG,19,FALSE)</f>
        <v>0.54</v>
      </c>
      <c r="S9" s="55">
        <f>VLOOKUP($S$5,'Rate Sheet'!A:AG,19,FALSE)</f>
        <v>0.54</v>
      </c>
      <c r="T9" s="55">
        <f>VLOOKUP($T$5,'Rate Sheet'!A:AG,19,FALSE)</f>
        <v>0.54</v>
      </c>
      <c r="U9" s="55">
        <f>VLOOKUP($U$5,'Rate Sheet'!A:AG,19,FALSE)</f>
        <v>0.54</v>
      </c>
      <c r="V9" s="55">
        <f>VLOOKUP($V$5,'Rate Sheet'!A:AG,19,FALSE)</f>
        <v>0.54</v>
      </c>
    </row>
    <row r="10" spans="1:30" ht="19.899999999999999" customHeight="1" x14ac:dyDescent="0.2">
      <c r="A10" s="143" t="s">
        <v>448</v>
      </c>
      <c r="B10" s="113"/>
      <c r="C10" s="114"/>
      <c r="D10" s="114"/>
      <c r="E10" s="114"/>
      <c r="F10" s="114"/>
      <c r="G10" s="116" t="str">
        <f>CONCATENATE($G$1)</f>
        <v>FY26</v>
      </c>
      <c r="H10" s="117" t="str">
        <f>VLOOKUP(G10,'CW-nextFY'!B:U,2,FALSE)</f>
        <v>FY27</v>
      </c>
      <c r="I10" s="117" t="str">
        <f>VLOOKUP(G10,'CW-nextFY'!B:U,3,FALSE)</f>
        <v>FY28</v>
      </c>
      <c r="J10" s="117" t="str">
        <f>VLOOKUP(G10,'CW-nextFY'!B:U,4,FALSE)</f>
        <v>FY29</v>
      </c>
      <c r="K10" s="117" t="str">
        <f>VLOOKUP(G10,'CW-nextFY'!B:U,5,FALSE)</f>
        <v>FY30</v>
      </c>
      <c r="L10" s="117" t="str">
        <f>VLOOKUP(G10,'CW-nextFY'!B:U,6,FALSE)</f>
        <v>FY31</v>
      </c>
      <c r="P10" s="34"/>
      <c r="Q10" s="55">
        <f>VLOOKUP($Q$5,'Rate Sheet'!A:AG,19,FALSE)</f>
        <v>0.54</v>
      </c>
      <c r="R10" s="55">
        <f>VLOOKUP($R$5,'Rate Sheet'!A:AG,19,FALSE)</f>
        <v>0.54</v>
      </c>
      <c r="S10" s="55">
        <f>VLOOKUP($S$5,'Rate Sheet'!A:AG,19,FALSE)</f>
        <v>0.54</v>
      </c>
      <c r="T10" s="55">
        <f>VLOOKUP($T$5,'Rate Sheet'!A:AG,19,FALSE)</f>
        <v>0.54</v>
      </c>
      <c r="U10" s="55">
        <f>VLOOKUP($U$5,'Rate Sheet'!A:AG,19,FALSE)</f>
        <v>0.54</v>
      </c>
      <c r="V10" s="55">
        <f>VLOOKUP($V$5,'Rate Sheet'!A:AG,19,FALSE)</f>
        <v>0.54</v>
      </c>
    </row>
    <row r="11" spans="1:30" ht="34.9" customHeight="1" x14ac:dyDescent="0.2">
      <c r="C11" s="44" t="s">
        <v>583</v>
      </c>
      <c r="D11" t="s">
        <v>339</v>
      </c>
      <c r="E11" s="41" t="s">
        <v>255</v>
      </c>
      <c r="F11" s="103" t="s">
        <v>256</v>
      </c>
      <c r="G11" s="58" t="s">
        <v>364</v>
      </c>
      <c r="H11" s="58" t="s">
        <v>365</v>
      </c>
      <c r="I11" s="58" t="s">
        <v>366</v>
      </c>
      <c r="J11" s="58" t="s">
        <v>367</v>
      </c>
      <c r="K11" s="58" t="s">
        <v>368</v>
      </c>
      <c r="L11" s="58" t="s">
        <v>369</v>
      </c>
      <c r="M11" s="269" t="s">
        <v>370</v>
      </c>
      <c r="N11" s="46" t="s">
        <v>498</v>
      </c>
      <c r="O11" s="58" t="s">
        <v>499</v>
      </c>
      <c r="P11" s="34" t="s">
        <v>468</v>
      </c>
      <c r="Q11" s="55">
        <f>VLOOKUP($Q$5,'Rate Sheet'!A:AG,23,FALSE)</f>
        <v>0.26</v>
      </c>
      <c r="R11" s="55">
        <f>VLOOKUP($R$5,'Rate Sheet'!A:AG,23,FALSE)</f>
        <v>0.26</v>
      </c>
      <c r="S11" s="55">
        <f>VLOOKUP($S$5,'Rate Sheet'!A:AG,23,FALSE)</f>
        <v>0.26</v>
      </c>
      <c r="T11" s="55">
        <f>VLOOKUP($T$5,'Rate Sheet'!A:AG,23,FALSE)</f>
        <v>0.26</v>
      </c>
      <c r="U11" s="55">
        <f>VLOOKUP($U$5,'Rate Sheet'!A:AG,23,FALSE)</f>
        <v>0.26</v>
      </c>
      <c r="V11" s="55">
        <f>VLOOKUP($V$5,'Rate Sheet'!A:AG,23,FALSE)</f>
        <v>0.26</v>
      </c>
    </row>
    <row r="12" spans="1:30" x14ac:dyDescent="0.2">
      <c r="C12" t="s">
        <v>252</v>
      </c>
      <c r="D12" s="40" t="str">
        <f>CONCATENATE('Budget-FIT'!C17)</f>
        <v/>
      </c>
      <c r="E12" s="90">
        <f>MAX(N12,O12)</f>
        <v>0</v>
      </c>
      <c r="F12" s="242">
        <f>SUM('Budget-FIT'!E17:J17)</f>
        <v>0</v>
      </c>
      <c r="G12" s="87">
        <f>IF(F12=0,0,ROUND($E12/12*'Budget-FIT'!E17,0))</f>
        <v>0</v>
      </c>
      <c r="H12" s="87">
        <f>ROUND($E12/12*'Budget-FIT'!F17*(1+$G$6),0)</f>
        <v>0</v>
      </c>
      <c r="I12" s="87">
        <f>ROUND($E12/12*'Budget-FIT'!G17*(1+$G$6)*(1+$G$6),0)</f>
        <v>0</v>
      </c>
      <c r="J12" s="87">
        <f>ROUND($E12/12*'Budget-FIT'!H17*(1+$G$6)*(1+$G$6)*(1+$G$6),0)</f>
        <v>0</v>
      </c>
      <c r="K12" s="87">
        <f>ROUND($E12/12*'Budget-FIT'!I17*(1+$G$6)*(1+$G$6)*(1+$G$6)*(1+$G$6),0)</f>
        <v>0</v>
      </c>
      <c r="L12" s="87">
        <f>ROUND($E12/12*'Budget-FIT'!J17*(1+$G$6)*(1+$G$6)*(1+$G$6)*(1+$G$6)*(1+$G$6),0)</f>
        <v>0</v>
      </c>
      <c r="M12" s="270">
        <f t="shared" ref="M12:M17" si="5">SUM(G12:L12)</f>
        <v>0</v>
      </c>
      <c r="N12" s="121">
        <f>IFERROR(VLOOKUP(D12,'CW-Salary'!B:J,9,FALSE),0)</f>
        <v>0</v>
      </c>
      <c r="O12">
        <f>VALUE('Budget-FIT'!D17)</f>
        <v>0</v>
      </c>
      <c r="P12" s="34" t="s">
        <v>469</v>
      </c>
      <c r="Q12" s="55">
        <f>VLOOKUP($Q$5,'Rate Sheet'!A:AG,21,FALSE)</f>
        <v>0.35</v>
      </c>
      <c r="R12" s="55">
        <f>VLOOKUP($R$5,'Rate Sheet'!A:AG,21,FALSE)</f>
        <v>0.35</v>
      </c>
      <c r="S12" s="55">
        <f>VLOOKUP($S$5,'Rate Sheet'!A:AG,21,FALSE)</f>
        <v>0.35</v>
      </c>
      <c r="T12" s="55">
        <f>VLOOKUP($T$5,'Rate Sheet'!A:AG,21,FALSE)</f>
        <v>0.35</v>
      </c>
      <c r="U12" s="55">
        <f>VLOOKUP($U$5,'Rate Sheet'!A:AG,21,FALSE)</f>
        <v>0.35</v>
      </c>
      <c r="V12" s="55">
        <f>VLOOKUP($V$5,'Rate Sheet'!A:AG,21,FALSE)</f>
        <v>0.35</v>
      </c>
    </row>
    <row r="13" spans="1:30" x14ac:dyDescent="0.2">
      <c r="C13" t="s">
        <v>253</v>
      </c>
      <c r="D13" s="40" t="str">
        <f>CONCATENATE('Budget-FIT'!C18)</f>
        <v/>
      </c>
      <c r="E13" s="90">
        <f>MAX(N13,O13)</f>
        <v>0</v>
      </c>
      <c r="F13" s="242">
        <f>SUM('Budget-FIT'!E18:J18)</f>
        <v>0</v>
      </c>
      <c r="G13" s="87">
        <f>IF(F13=0,0,ROUND($E13/12*'Budget-FIT'!E18,0))</f>
        <v>0</v>
      </c>
      <c r="H13" s="87">
        <f>ROUND($E13/12*'Budget-FIT'!F18*(1+$G$6),0)</f>
        <v>0</v>
      </c>
      <c r="I13" s="87">
        <f>ROUND($E13/12*'Budget-FIT'!G18*(1+$G$6)*(1+$G$6),0)</f>
        <v>0</v>
      </c>
      <c r="J13" s="87">
        <f>ROUND($E13/12*'Budget-FIT'!H18*(1+$G$6)*(1+$G$6)*(1+$G$6),0)</f>
        <v>0</v>
      </c>
      <c r="K13" s="87">
        <f>ROUND($E13/12*'Budget-FIT'!I18*(1+$G$6)*(1+$G$6)*(1+$G$6)*(1+$G$6),0)</f>
        <v>0</v>
      </c>
      <c r="L13" s="87">
        <f>ROUND($E13/12*'Budget-FIT'!J18*(1+$G$6)*(1+$G$6)*(1+$G$6)*(1+$G$6)*(1+$G$6),0)</f>
        <v>0</v>
      </c>
      <c r="M13" s="270">
        <f t="shared" si="5"/>
        <v>0</v>
      </c>
      <c r="N13" s="121">
        <f>IFERROR(VLOOKUP(D13,'CW-Salary'!B:J,9,FALSE),0)</f>
        <v>0</v>
      </c>
      <c r="O13">
        <f>VALUE('Budget-FIT'!D18)</f>
        <v>0</v>
      </c>
      <c r="P13" s="34" t="s">
        <v>470</v>
      </c>
      <c r="Q13" s="55">
        <f>VLOOKUP($Q$5,'Rate Sheet'!A:AG,24,FALSE)</f>
        <v>0.26</v>
      </c>
      <c r="R13" s="55">
        <f>VLOOKUP($R$5,'Rate Sheet'!A:AG,24,FALSE)</f>
        <v>0.26</v>
      </c>
      <c r="S13" s="55">
        <f>VLOOKUP($S$5,'Rate Sheet'!A:AG,24,FALSE)</f>
        <v>0.26</v>
      </c>
      <c r="T13" s="55">
        <f>VLOOKUP($T$5,'Rate Sheet'!A:AG,24,FALSE)</f>
        <v>0.26</v>
      </c>
      <c r="U13" s="55">
        <f>VLOOKUP($U$5,'Rate Sheet'!A:AG,24,FALSE)</f>
        <v>0.26</v>
      </c>
      <c r="V13" s="55">
        <f>VLOOKUP($V$5,'Rate Sheet'!A:AG,24,FALSE)</f>
        <v>0.26</v>
      </c>
    </row>
    <row r="14" spans="1:30" x14ac:dyDescent="0.2">
      <c r="C14" t="s">
        <v>254</v>
      </c>
      <c r="D14" s="40" t="str">
        <f>CONCATENATE('Budget-FIT'!C19)</f>
        <v/>
      </c>
      <c r="E14" s="90">
        <f>MAX(N14,O14)</f>
        <v>0</v>
      </c>
      <c r="F14" s="242">
        <f>SUM('Budget-FIT'!E19:J19)</f>
        <v>0</v>
      </c>
      <c r="G14" s="87">
        <f>IF(F14=0,0,ROUND($E14/12*'Budget-FIT'!E19,0))</f>
        <v>0</v>
      </c>
      <c r="H14" s="87">
        <f>ROUND($E14/12*'Budget-FIT'!F19*(1+$G$6),0)</f>
        <v>0</v>
      </c>
      <c r="I14" s="87">
        <f>ROUND($E14/12*'Budget-FIT'!G19*(1+$G$6)*(1+$G$6),0)</f>
        <v>0</v>
      </c>
      <c r="J14" s="87">
        <f>ROUND($E14/12*'Budget-FIT'!H19*(1+$G$6)*(1+$G$6)*(1+$G$6),0)</f>
        <v>0</v>
      </c>
      <c r="K14" s="87">
        <f>ROUND($E14/12*'Budget-FIT'!I19*(1+$G$6)*(1+$G$6)*(1+$G$6)*(1+$G$6),0)</f>
        <v>0</v>
      </c>
      <c r="L14" s="87">
        <f>ROUND($E14/12*'Budget-FIT'!J19*(1+$G$6)*(1+$G$6)*(1+$G$6)*(1+$G$6)*(1+$G$6),0)</f>
        <v>0</v>
      </c>
      <c r="M14" s="270">
        <f t="shared" si="5"/>
        <v>0</v>
      </c>
      <c r="N14" s="121">
        <f>IFERROR(VLOOKUP(D14,'CW-Salary'!B:J,9,FALSE),0)</f>
        <v>0</v>
      </c>
      <c r="O14">
        <f>VALUE('Budget-FIT'!D19)</f>
        <v>0</v>
      </c>
    </row>
    <row r="15" spans="1:30" x14ac:dyDescent="0.2">
      <c r="C15" s="48" t="s">
        <v>254</v>
      </c>
      <c r="D15" s="93" t="str">
        <f>CONCATENATE('Budget-FIT'!C20)</f>
        <v/>
      </c>
      <c r="E15" s="94">
        <f>MAX(N15,O15)</f>
        <v>0</v>
      </c>
      <c r="F15" s="242">
        <f>SUM('Budget-FIT'!E20:J20)</f>
        <v>0</v>
      </c>
      <c r="G15" s="88">
        <f>IF(F15=0,0,ROUND($E15/12*'Budget-FIT'!E20,0))</f>
        <v>0</v>
      </c>
      <c r="H15" s="88">
        <f>ROUND($E15/12*'Budget-FIT'!F20*(1+$G$6),0)</f>
        <v>0</v>
      </c>
      <c r="I15" s="88">
        <f>ROUND($E15/12*'Budget-FIT'!G20*(1+$G$6)*(1+$G$6),0)</f>
        <v>0</v>
      </c>
      <c r="J15" s="88">
        <f>ROUND($E15/12*'Budget-FIT'!H20*(1+$G$6)*(1+$G$6)*(1+$G$6),0)</f>
        <v>0</v>
      </c>
      <c r="K15" s="88">
        <f>ROUND($E15/12*'Budget-FIT'!I20*(1+$G$6)*(1+$G$6)*(1+$G$6)*(1+$G$6),0)</f>
        <v>0</v>
      </c>
      <c r="L15" s="88">
        <f>ROUND($E15/12*'Budget-FIT'!J20*(1+$G$6)*(1+$G$6)*(1+$G$6)*(1+$G$6)*(1+$G$6),0)</f>
        <v>0</v>
      </c>
      <c r="M15" s="271">
        <f t="shared" si="5"/>
        <v>0</v>
      </c>
      <c r="N15" s="121">
        <f>IFERROR(VLOOKUP(D15,'CW-Salary'!B:J,9,FALSE),0)</f>
        <v>0</v>
      </c>
      <c r="O15">
        <f>VALUE('Budget-FIT'!D20)</f>
        <v>0</v>
      </c>
    </row>
    <row r="16" spans="1:30" x14ac:dyDescent="0.2">
      <c r="C16" s="254" t="s">
        <v>571</v>
      </c>
      <c r="D16">
        <f>IF(F12=0,0,IF(F13=0,1,IF(F14=0,2,IF(F15=0,3,IF(F15&gt;0,4)))))</f>
        <v>0</v>
      </c>
      <c r="E16" s="49"/>
      <c r="F16" s="46" t="s">
        <v>345</v>
      </c>
      <c r="G16" s="141">
        <f t="shared" ref="G16:L16" si="6">SUM(G12:G15)</f>
        <v>0</v>
      </c>
      <c r="H16" s="141">
        <f t="shared" si="6"/>
        <v>0</v>
      </c>
      <c r="I16" s="141">
        <f t="shared" si="6"/>
        <v>0</v>
      </c>
      <c r="J16" s="141">
        <f t="shared" si="6"/>
        <v>0</v>
      </c>
      <c r="K16" s="141">
        <f t="shared" si="6"/>
        <v>0</v>
      </c>
      <c r="L16" s="141">
        <f t="shared" si="6"/>
        <v>0</v>
      </c>
      <c r="M16" s="272">
        <f t="shared" si="5"/>
        <v>0</v>
      </c>
      <c r="N16" s="102"/>
    </row>
    <row r="17" spans="1:23" ht="13.5" thickBot="1" x14ac:dyDescent="0.25">
      <c r="C17" s="60"/>
      <c r="D17" s="60"/>
      <c r="E17" s="118" t="str">
        <f>IF('Budget-FIT'!$G$11="max","max","average")</f>
        <v>average</v>
      </c>
      <c r="F17" s="43" t="s">
        <v>346</v>
      </c>
      <c r="G17" s="141">
        <f>ROUND(IF($E$17="Average",G16*VLOOKUP(G$8,'Rate Sheet'!A:Q,10,FALSE),G16*VLOOKUP($G$8,'Rate Sheet'!A:I,2,FALSE)),0)</f>
        <v>0</v>
      </c>
      <c r="H17" s="141">
        <f>ROUND(IF(E17="Average",H16*VLOOKUP(H10,'Rate Sheet'!A:Q,10,FALSE),H16*VLOOKUP(H10,'Rate Sheet'!A:Q,2,FALSE)),0)</f>
        <v>0</v>
      </c>
      <c r="I17" s="141">
        <f>ROUND(IF(E17="Average",I16*VLOOKUP(I10,'Rate Sheet'!A:Q,10,FALSE),I16*VLOOKUP(I10,'Rate Sheet'!A:Q,2,FALSE)),0)</f>
        <v>0</v>
      </c>
      <c r="J17" s="141">
        <f>ROUND(IF(E17="Average",J16*VLOOKUP(J10,'Rate Sheet'!A:Q,10,FALSE),J16*VLOOKUP(J10,'Rate Sheet'!A:Q,2,FALSE)),0)</f>
        <v>0</v>
      </c>
      <c r="K17" s="141">
        <f>ROUND(IF(E17="Average",K16*VLOOKUP(K10,'Rate Sheet'!A:Q,10,FALSE),K16*VLOOKUP(K10,'Rate Sheet'!A:Q,2,FALSE)),0)</f>
        <v>0</v>
      </c>
      <c r="L17" s="141">
        <f>ROUND(IF(E17="Average",L16*VLOOKUP(L10,'Rate Sheet'!A:Q,10,FALSE),L16*VLOOKUP(L10,'Rate Sheet'!A:Q,2,FALSE)),0)</f>
        <v>0</v>
      </c>
      <c r="M17" s="273">
        <f t="shared" si="5"/>
        <v>0</v>
      </c>
      <c r="N17" s="102"/>
    </row>
    <row r="18" spans="1:23" ht="13.5" thickTop="1" x14ac:dyDescent="0.2">
      <c r="C18" s="59"/>
      <c r="D18" s="59"/>
      <c r="E18" s="49"/>
      <c r="G18" s="142"/>
      <c r="H18" s="142"/>
      <c r="I18" s="142"/>
      <c r="J18" s="142"/>
      <c r="K18" s="142"/>
      <c r="L18" s="142"/>
      <c r="M18" s="274">
        <f>SUM(M16:M17)</f>
        <v>0</v>
      </c>
      <c r="N18" s="102"/>
    </row>
    <row r="19" spans="1:23" x14ac:dyDescent="0.2">
      <c r="D19" s="81" t="s">
        <v>571</v>
      </c>
      <c r="E19" s="81" t="s">
        <v>582</v>
      </c>
      <c r="F19" s="81">
        <f>IF(F22=0,0,IF(F23=0,1,IF(F24=0,2,IF(F24&gt;0,3))))</f>
        <v>0</v>
      </c>
      <c r="G19">
        <f>COUNTA('Budget-FIT'!E26:E28)</f>
        <v>0</v>
      </c>
      <c r="H19">
        <f>COUNTA('Budget-FIT'!F26:F28)</f>
        <v>0</v>
      </c>
      <c r="I19">
        <f>COUNTA('Budget-FIT'!G26:G28)</f>
        <v>0</v>
      </c>
      <c r="J19">
        <f>COUNTA('Budget-FIT'!H26:H28)</f>
        <v>0</v>
      </c>
      <c r="K19">
        <f>COUNTA('Budget-FIT'!I26:I28)</f>
        <v>0</v>
      </c>
      <c r="L19">
        <f>COUNTA('Budget-FIT'!J26:J28)</f>
        <v>0</v>
      </c>
      <c r="O19" s="43"/>
    </row>
    <row r="20" spans="1:23" x14ac:dyDescent="0.2">
      <c r="C20" s="45" t="s">
        <v>373</v>
      </c>
      <c r="D20">
        <f>IF(F22=0,0,IF(F23=0,1,IF(F24=0,2,IF(F24&gt;0,3))))</f>
        <v>0</v>
      </c>
      <c r="E20" s="42"/>
      <c r="G20" s="33" t="str">
        <f t="shared" ref="G20:L20" si="7">CONCATENATE(G10)</f>
        <v>FY26</v>
      </c>
      <c r="H20" s="33" t="str">
        <f t="shared" si="7"/>
        <v>FY27</v>
      </c>
      <c r="I20" s="33" t="str">
        <f t="shared" si="7"/>
        <v>FY28</v>
      </c>
      <c r="J20" s="33" t="str">
        <f t="shared" si="7"/>
        <v>FY29</v>
      </c>
      <c r="K20" s="33" t="str">
        <f t="shared" si="7"/>
        <v>FY30</v>
      </c>
      <c r="L20" s="33" t="str">
        <f t="shared" si="7"/>
        <v>FY31</v>
      </c>
      <c r="O20" s="43"/>
      <c r="R20" s="33" t="str">
        <f t="shared" ref="R20:W20" si="8">CONCATENATE(R10)</f>
        <v>0.54</v>
      </c>
      <c r="S20" s="33" t="str">
        <f t="shared" si="8"/>
        <v>0.54</v>
      </c>
      <c r="T20" s="33" t="str">
        <f t="shared" si="8"/>
        <v>0.54</v>
      </c>
      <c r="U20" s="33" t="str">
        <f t="shared" si="8"/>
        <v>0.54</v>
      </c>
      <c r="V20" s="33" t="str">
        <f t="shared" si="8"/>
        <v>0.54</v>
      </c>
      <c r="W20" s="33" t="str">
        <f t="shared" si="8"/>
        <v/>
      </c>
    </row>
    <row r="21" spans="1:23" x14ac:dyDescent="0.2">
      <c r="C21" s="112" t="s">
        <v>446</v>
      </c>
      <c r="D21" s="81" t="s">
        <v>339</v>
      </c>
      <c r="E21" s="40" t="s">
        <v>371</v>
      </c>
      <c r="F21" s="103" t="s">
        <v>256</v>
      </c>
      <c r="G21" s="58" t="s">
        <v>364</v>
      </c>
      <c r="H21" s="58" t="s">
        <v>365</v>
      </c>
      <c r="I21" s="58" t="s">
        <v>366</v>
      </c>
      <c r="J21" s="58" t="s">
        <v>367</v>
      </c>
      <c r="K21" s="58" t="s">
        <v>368</v>
      </c>
      <c r="L21" s="58" t="s">
        <v>369</v>
      </c>
      <c r="M21" s="269" t="s">
        <v>370</v>
      </c>
      <c r="N21" s="46" t="s">
        <v>498</v>
      </c>
      <c r="O21" s="43" t="s">
        <v>497</v>
      </c>
      <c r="P21" t="s">
        <v>499</v>
      </c>
      <c r="Q21" t="s">
        <v>443</v>
      </c>
      <c r="R21" t="s">
        <v>442</v>
      </c>
    </row>
    <row r="22" spans="1:23" x14ac:dyDescent="0.2">
      <c r="C22" s="127" t="str">
        <f>IF('Budget-FIT'!C26="N","N","Y")</f>
        <v>Y</v>
      </c>
      <c r="D22" s="40" t="str">
        <f>IF('Budget-FIT'!B26="","PD min",CONCATENATE('Budget-FIT'!B26))</f>
        <v>PD min</v>
      </c>
      <c r="E22" s="90">
        <f>MAX(N22,O22,P22)</f>
        <v>56484</v>
      </c>
      <c r="F22" s="242">
        <f>SUM('Budget-FIT'!E26:J26)</f>
        <v>0</v>
      </c>
      <c r="G22" s="87">
        <f>ROUND($E$22/12*'Budget-FIT'!E26,0)</f>
        <v>0</v>
      </c>
      <c r="H22" s="87">
        <f>ROUND($E$22/12*'Budget-FIT'!F26*(1+$G$6),0)</f>
        <v>0</v>
      </c>
      <c r="I22" s="87">
        <f>ROUND($E$22/12*'Budget-FIT'!G26*(1+$G$6)*(1+$G$6),0)</f>
        <v>0</v>
      </c>
      <c r="J22" s="87">
        <f>ROUND($E$22/12*'Budget-FIT'!H26*(1+$G$6)*(1+$G$6)*(1+$G$6),0)</f>
        <v>0</v>
      </c>
      <c r="K22" s="87">
        <f>ROUND($E$22/12*'Budget-FIT'!I26*(1+$G$6)*(1+$G$6)*(1+$G$6)*(1+$G$6),0)</f>
        <v>0</v>
      </c>
      <c r="L22" s="87">
        <f>ROUND($E$22/12*'Budget-FIT'!J26*(1+$G$6)*(1+$G$6)*(1+$G$6)*(1+$G$6)*(1+$G$6),0)</f>
        <v>0</v>
      </c>
      <c r="M22" s="270">
        <f>SUM(G22:L22)</f>
        <v>0</v>
      </c>
      <c r="N22" s="43">
        <f>IFERROR(VLOOKUP(D22,'CW-Salary'!B:J,9,FALSE),0)</f>
        <v>0</v>
      </c>
      <c r="O22" s="43">
        <f>VLOOKUP($G$8,'Rate Sheet'!A:AG,26,FALSE)</f>
        <v>56484</v>
      </c>
      <c r="P22">
        <f>'Budget-FIT'!D26</f>
        <v>0</v>
      </c>
      <c r="Q22" s="142">
        <f>E22</f>
        <v>56484</v>
      </c>
    </row>
    <row r="23" spans="1:23" x14ac:dyDescent="0.2">
      <c r="C23" s="127" t="str">
        <f>IF('Budget-FIT'!C27="N","N","Y")</f>
        <v>Y</v>
      </c>
      <c r="D23" s="91" t="str">
        <f>IF('Budget-FIT'!B27="","PD min",CONCATENATE('Budget-FIT'!B27))</f>
        <v>PD min</v>
      </c>
      <c r="E23" s="92">
        <f>MAX(N23,O23,P23)</f>
        <v>56484</v>
      </c>
      <c r="F23" s="242">
        <f>SUM('Budget-FIT'!E27:J27)</f>
        <v>0</v>
      </c>
      <c r="G23" s="87">
        <f>ROUND($E$23/12*'Budget-FIT'!E27,0)</f>
        <v>0</v>
      </c>
      <c r="H23" s="87">
        <f>ROUND($E$23/12*'Budget-FIT'!F27*(1+$G$6),0)</f>
        <v>0</v>
      </c>
      <c r="I23" s="87">
        <f>ROUND($E$23/12*'Budget-FIT'!G27*(1+$G$6)*(1+$G$6),0)</f>
        <v>0</v>
      </c>
      <c r="J23" s="87">
        <f>ROUND($E$23/12*'Budget-FIT'!H27*(1+$G$6)*(1+$G$6)*(1+$G$6),0)</f>
        <v>0</v>
      </c>
      <c r="K23" s="87">
        <f>ROUND($E$23/12*'Budget-FIT'!I27*(1+$G$6)*(1+$G$6)*(1+$G$6)*(1+$G$6),0)</f>
        <v>0</v>
      </c>
      <c r="L23" s="87">
        <f>ROUND($E$23/12*'Budget-FIT'!J27*(1+$G$6)*(1+$G$6)*(1+$G$6)*(1+$G$6)*(1+$G$6),0)</f>
        <v>0</v>
      </c>
      <c r="M23" s="270">
        <f>SUM(G23:L23)</f>
        <v>0</v>
      </c>
      <c r="N23" s="43">
        <f>IFERROR(VLOOKUP(D23,'CW-Salary'!B:J,9,FALSE),0)</f>
        <v>0</v>
      </c>
      <c r="O23" s="43">
        <f>VLOOKUP($G$8,'Rate Sheet'!A:AG,26,FALSE)</f>
        <v>56484</v>
      </c>
      <c r="P23">
        <f>'Budget-FIT'!D27</f>
        <v>0</v>
      </c>
      <c r="Q23" t="e">
        <f>VLOOKUP(D23,'CW-Salary'!F:K,5,FALSE)</f>
        <v>#N/A</v>
      </c>
    </row>
    <row r="24" spans="1:23" x14ac:dyDescent="0.2">
      <c r="C24" s="128" t="str">
        <f>IF('Budget-FIT'!C28="N","N","Y")</f>
        <v>Y</v>
      </c>
      <c r="D24" s="105" t="str">
        <f>IF('Budget-FIT'!B28="","PD min",CONCATENATE('Budget-FIT'!B28))</f>
        <v>PD min</v>
      </c>
      <c r="E24" s="106">
        <f>MAX(N24,O24,P24)</f>
        <v>56484</v>
      </c>
      <c r="F24" s="244">
        <f>SUM('Budget-FIT'!E28:J28)</f>
        <v>0</v>
      </c>
      <c r="G24" s="88">
        <f>ROUND($E$24/12*'Budget-FIT'!E28,0)</f>
        <v>0</v>
      </c>
      <c r="H24" s="88">
        <f>ROUND($E$24/12*'Budget-FIT'!F28*(1+$G$6),0)</f>
        <v>0</v>
      </c>
      <c r="I24" s="88">
        <f>ROUND($E$24/12*'Budget-FIT'!G28*(1+$G$6)*(1+$G$6),0)</f>
        <v>0</v>
      </c>
      <c r="J24" s="88">
        <f>ROUND($E$24/12*'Budget-FIT'!H28*(1+$G$6)*(1+$G$6)*(1+$G$6),0)</f>
        <v>0</v>
      </c>
      <c r="K24" s="88">
        <f>ROUND($E$24/12*'Budget-FIT'!I28*(1+$G$6)*(1+$G$6)*(1+$G$6)*(1+$G$6),0)</f>
        <v>0</v>
      </c>
      <c r="L24" s="88">
        <f>ROUND($E$24/12*'Budget-FIT'!J28*(1+$G$6)*(1+$G$6)*(1+$G$6)*(1+$G$6)*(1+$G$6),0)</f>
        <v>0</v>
      </c>
      <c r="M24" s="271"/>
      <c r="N24" s="43">
        <f>IFERROR(VLOOKUP(D24,'CW-Salary'!B:J,9,FALSE),0)</f>
        <v>0</v>
      </c>
      <c r="O24" s="43">
        <f>VLOOKUP($G$8,'Rate Sheet'!A:AG,26,FALSE)</f>
        <v>56484</v>
      </c>
      <c r="P24">
        <f>'Budget-FIT'!D28</f>
        <v>0</v>
      </c>
      <c r="Q24" t="e">
        <f>VLOOKUP(D24,'CW-Salary'!F:K,5,FALSE)</f>
        <v>#N/A</v>
      </c>
      <c r="U24" t="s">
        <v>0</v>
      </c>
    </row>
    <row r="25" spans="1:23" x14ac:dyDescent="0.2">
      <c r="C25" s="107"/>
      <c r="D25" s="108"/>
      <c r="E25" s="109"/>
      <c r="G25" s="210">
        <f t="shared" ref="G25:L25" si="9">SUM(G22:G24)</f>
        <v>0</v>
      </c>
      <c r="H25" s="210">
        <f t="shared" si="9"/>
        <v>0</v>
      </c>
      <c r="I25" s="210">
        <f t="shared" si="9"/>
        <v>0</v>
      </c>
      <c r="J25" s="210">
        <f t="shared" si="9"/>
        <v>0</v>
      </c>
      <c r="K25" s="210">
        <f t="shared" si="9"/>
        <v>0</v>
      </c>
      <c r="L25" s="210">
        <f t="shared" si="9"/>
        <v>0</v>
      </c>
      <c r="M25" s="275"/>
      <c r="N25" s="83"/>
    </row>
    <row r="26" spans="1:23" x14ac:dyDescent="0.2">
      <c r="C26" s="110"/>
      <c r="D26" s="111"/>
      <c r="E26" s="118" t="str">
        <f>CONCATENATE($E$17)</f>
        <v>average</v>
      </c>
      <c r="F26" s="40" t="s">
        <v>346</v>
      </c>
      <c r="G26" s="210">
        <f>ROUND(IF(E26="Average",G25*VLOOKUP(G10,'Rate Sheet'!A:Q,13,FALSE),G25*VLOOKUP(G10,'Rate Sheet'!A:I,5,FALSE))+G30,0)</f>
        <v>0</v>
      </c>
      <c r="H26" s="210">
        <f>ROUND(IF(E26="Average",H25*VLOOKUP(G10,'Rate Sheet'!A:Q,13,FALSE),H25*VLOOKUP(G10,'Rate Sheet'!A:I,5,FALSE))+H30,0)</f>
        <v>0</v>
      </c>
      <c r="I26" s="210">
        <f>ROUND(IF(E26="Average",I25*VLOOKUP(G10,'Rate Sheet'!A:Q,13,FALSE),I25*VLOOKUP(G10,'Rate Sheet'!A:I,5,FALSE))+I30,0)</f>
        <v>0</v>
      </c>
      <c r="J26" s="210">
        <f>ROUND(IF(E26="Average",J25*VLOOKUP(G10,'Rate Sheet'!A:Q,13,FALSE),J25*VLOOKUP(G10,'Rate Sheet'!A:I,5,FALSE))+J30,0)</f>
        <v>0</v>
      </c>
      <c r="K26" s="210">
        <f>ROUND(IF(E26="Average",K25*VLOOKUP(G10,'Rate Sheet'!A:Q,13,FALSE),K25*VLOOKUP(G10,'Rate Sheet'!A:I,5,FALSE))+K30,0)</f>
        <v>0</v>
      </c>
      <c r="L26" s="210">
        <f>ROUND(IF(E26="Average",L25*VLOOKUP(G10,'Rate Sheet'!A:Q,13,FALSE),L25*VLOOKUP(G10,'Rate Sheet'!A:I,5,FALSE))+L30,0)</f>
        <v>0</v>
      </c>
      <c r="M26" s="276"/>
      <c r="N26" s="122"/>
    </row>
    <row r="27" spans="1:23" x14ac:dyDescent="0.2">
      <c r="A27" s="96" t="s">
        <v>448</v>
      </c>
      <c r="B27" s="97"/>
      <c r="C27" s="98"/>
      <c r="D27" s="99" t="s">
        <v>447</v>
      </c>
      <c r="E27" s="97"/>
      <c r="F27" s="97"/>
      <c r="G27" s="100">
        <f>IF($C$22="N",0,0.142*G22)</f>
        <v>0</v>
      </c>
      <c r="H27" s="100">
        <f>IF($C$22="N",0,0.142*H22)</f>
        <v>0</v>
      </c>
      <c r="I27" s="100">
        <f>IF($C$22="N",0,0.142*I22)</f>
        <v>0</v>
      </c>
      <c r="J27" s="100">
        <v>0</v>
      </c>
      <c r="K27" s="100">
        <f>IF($C$22="N",0,0.142*K22)</f>
        <v>0</v>
      </c>
      <c r="L27" s="100">
        <f>IF($C$22="N",0,0.142*L22)</f>
        <v>0</v>
      </c>
    </row>
    <row r="28" spans="1:23" x14ac:dyDescent="0.2">
      <c r="A28" s="96" t="s">
        <v>448</v>
      </c>
      <c r="B28" s="97"/>
      <c r="C28" s="98"/>
      <c r="D28" s="99"/>
      <c r="E28" s="97"/>
      <c r="F28" s="97"/>
      <c r="G28" s="100">
        <f t="shared" ref="G28:L28" si="10">IF($C$23="N",0,0.142*G23)</f>
        <v>0</v>
      </c>
      <c r="H28" s="100">
        <f t="shared" si="10"/>
        <v>0</v>
      </c>
      <c r="I28" s="100">
        <f t="shared" si="10"/>
        <v>0</v>
      </c>
      <c r="J28" s="100">
        <f t="shared" si="10"/>
        <v>0</v>
      </c>
      <c r="K28" s="100">
        <f t="shared" si="10"/>
        <v>0</v>
      </c>
      <c r="L28" s="100">
        <f t="shared" si="10"/>
        <v>0</v>
      </c>
    </row>
    <row r="29" spans="1:23" x14ac:dyDescent="0.2">
      <c r="A29" s="96" t="s">
        <v>448</v>
      </c>
      <c r="B29" s="97"/>
      <c r="C29" s="98"/>
      <c r="D29" s="99"/>
      <c r="E29" s="97"/>
      <c r="F29" s="97"/>
      <c r="G29" s="100">
        <f t="shared" ref="G29:L29" si="11">IF($C$24="N",0,0.142*G24)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</row>
    <row r="30" spans="1:23" x14ac:dyDescent="0.2">
      <c r="A30" s="96" t="s">
        <v>449</v>
      </c>
      <c r="B30" s="96"/>
      <c r="C30" s="96"/>
      <c r="D30" s="96" t="s">
        <v>370</v>
      </c>
      <c r="E30" s="96"/>
      <c r="F30" s="96"/>
      <c r="G30" s="101">
        <f t="shared" ref="G30:L30" si="12">ROUND(SUM(G27:G29),2)</f>
        <v>0</v>
      </c>
      <c r="H30" s="101">
        <f t="shared" si="12"/>
        <v>0</v>
      </c>
      <c r="I30" s="101">
        <f t="shared" si="12"/>
        <v>0</v>
      </c>
      <c r="J30" s="101">
        <f t="shared" si="12"/>
        <v>0</v>
      </c>
      <c r="K30" s="101">
        <f t="shared" si="12"/>
        <v>0</v>
      </c>
      <c r="L30" s="101">
        <f t="shared" si="12"/>
        <v>0</v>
      </c>
    </row>
    <row r="31" spans="1:23" x14ac:dyDescent="0.2">
      <c r="C31" s="39"/>
    </row>
    <row r="32" spans="1:23" x14ac:dyDescent="0.2">
      <c r="C32" s="40" t="s">
        <v>343</v>
      </c>
      <c r="F32" s="46" t="s">
        <v>341</v>
      </c>
      <c r="G32" s="52">
        <f>'Budget-FIT'!E34+'Budget-FIT'!E35</f>
        <v>0</v>
      </c>
      <c r="H32" s="52">
        <f>'Budget-FIT'!F34+'Budget-FIT'!F35</f>
        <v>0</v>
      </c>
      <c r="I32" s="52">
        <f>'Budget-FIT'!G34+'Budget-FIT'!G35</f>
        <v>0</v>
      </c>
      <c r="J32" s="52">
        <f>'Budget-FIT'!H34+'Budget-FIT'!H35</f>
        <v>0</v>
      </c>
      <c r="K32" s="52">
        <f>'Budget-FIT'!I34+'Budget-FIT'!I35</f>
        <v>0</v>
      </c>
      <c r="L32" s="52">
        <f>'Budget-FIT'!J34+'Budget-FIT'!J35</f>
        <v>0</v>
      </c>
    </row>
    <row r="33" spans="1:19" x14ac:dyDescent="0.2">
      <c r="C33" s="40"/>
      <c r="D33" s="95" t="s">
        <v>342</v>
      </c>
      <c r="E33" s="40"/>
      <c r="G33" s="33" t="str">
        <f t="shared" ref="G33:L33" si="13">CONCATENATE(G10)</f>
        <v>FY26</v>
      </c>
      <c r="H33" s="33" t="str">
        <f t="shared" si="13"/>
        <v>FY27</v>
      </c>
      <c r="I33" s="33" t="str">
        <f t="shared" si="13"/>
        <v>FY28</v>
      </c>
      <c r="J33" s="33" t="str">
        <f t="shared" si="13"/>
        <v>FY29</v>
      </c>
      <c r="K33" s="33" t="str">
        <f t="shared" si="13"/>
        <v>FY30</v>
      </c>
      <c r="L33" s="33" t="str">
        <f t="shared" si="13"/>
        <v>FY31</v>
      </c>
    </row>
    <row r="34" spans="1:19" x14ac:dyDescent="0.2">
      <c r="C34" s="39"/>
      <c r="D34" s="374">
        <f>VLOOKUP(G8,'Rate Sheet'!A:AG,27,FALSE)</f>
        <v>33000</v>
      </c>
      <c r="E34" s="81" t="s">
        <v>436</v>
      </c>
      <c r="F34" s="47" t="s">
        <v>342</v>
      </c>
      <c r="G34" s="83">
        <f>ROUND($D$34*G32,0)</f>
        <v>0</v>
      </c>
      <c r="H34" s="83">
        <f>ROUND($D$34*H32*(1+$G$6),0)</f>
        <v>0</v>
      </c>
      <c r="I34" s="83">
        <f>ROUND($D$34*I32*(1+$G$6),0)</f>
        <v>0</v>
      </c>
      <c r="J34" s="83">
        <f>ROUND($D$34*J32*(1+$G$6)*(1+$G$6),0)</f>
        <v>0</v>
      </c>
      <c r="K34" s="83">
        <f>ROUND($D$34*K32*(1+$G$6)*(1+$G$6)*(1+$G$6),0)</f>
        <v>0</v>
      </c>
      <c r="L34" s="83">
        <f>ROUND($D$34*L32*(1+$G$6)*(1+$G$6)*(1+$G$6)*(1+$G$6),0)</f>
        <v>0</v>
      </c>
    </row>
    <row r="35" spans="1:19" x14ac:dyDescent="0.2">
      <c r="C35" s="39"/>
      <c r="D35" s="83"/>
      <c r="E35" s="81"/>
      <c r="F35" s="95" t="s">
        <v>346</v>
      </c>
      <c r="G35" s="83">
        <f>ROUND(VLOOKUP(G33,'Rate Sheet'!A:I,6,FALSE)*G34,0)</f>
        <v>0</v>
      </c>
      <c r="H35" s="83">
        <f>ROUND(VLOOKUP(H33,'Rate Sheet'!A:I,6,FALSE)*'Budget-Output-Worksheet'!H34,0)</f>
        <v>0</v>
      </c>
      <c r="I35" s="83">
        <f>ROUND(VLOOKUP(I33,'Rate Sheet'!A:I,6,FALSE)*'Budget-Output-Worksheet'!I34,0)</f>
        <v>0</v>
      </c>
      <c r="J35" s="83">
        <f>ROUND(VLOOKUP(J33,'Rate Sheet'!A:I,6,FALSE)*'Budget-Output-Worksheet'!J34,0)</f>
        <v>0</v>
      </c>
      <c r="K35" s="83">
        <f>ROUND(VLOOKUP(K33,'Rate Sheet'!A:I,6,FALSE)*'Budget-Output-Worksheet'!K34,0)</f>
        <v>0</v>
      </c>
      <c r="L35" s="83">
        <f>ROUND(VLOOKUP(L33,'Rate Sheet'!A:I,6,FALSE)*'Budget-Output-Worksheet'!L34,0)</f>
        <v>0</v>
      </c>
    </row>
    <row r="36" spans="1:19" x14ac:dyDescent="0.2">
      <c r="C36" s="39"/>
      <c r="F36" s="47" t="s">
        <v>344</v>
      </c>
      <c r="G36" s="83">
        <f>ROUND(VLOOKUP(G33,'Rate Sheet'!A:AG,29,FALSE)*'Budget-Output-Worksheet'!G32,0)</f>
        <v>0</v>
      </c>
      <c r="H36" s="83">
        <f>VLOOKUP(H33,'Rate Sheet'!A:AG,29,FALSE)*'Budget-Output-Worksheet'!H32</f>
        <v>0</v>
      </c>
      <c r="I36" s="83">
        <f>VLOOKUP(I33,'Rate Sheet'!A:AG,29,FALSE)*'Budget-Output-Worksheet'!I32</f>
        <v>0</v>
      </c>
      <c r="J36" s="83">
        <f>VLOOKUP(J33,'Rate Sheet'!A:AG,29,FALSE)*'Budget-Output-Worksheet'!J32</f>
        <v>0</v>
      </c>
      <c r="K36" s="83">
        <f>VLOOKUP(K33,'Rate Sheet'!A:AG,29,FALSE)*'Budget-Output-Worksheet'!K32</f>
        <v>0</v>
      </c>
      <c r="L36" s="83">
        <f>VLOOKUP(L33,'Rate Sheet'!A:AG,29,FALSE)*'Budget-Output-Worksheet'!L32</f>
        <v>0</v>
      </c>
    </row>
    <row r="37" spans="1:19" x14ac:dyDescent="0.2">
      <c r="C37" s="39"/>
      <c r="F37" s="95" t="s">
        <v>643</v>
      </c>
      <c r="G37" s="83">
        <f>ROUND(VLOOKUP(G33,'Rate Sheet'!A:AG,28,FALSE)*'Budget-FIT'!E34,0)</f>
        <v>0</v>
      </c>
      <c r="H37" s="83">
        <f>ROUND(VLOOKUP(H33,'Rate Sheet'!A:AG,28,FALSE)*'Budget-FIT'!F34,0)</f>
        <v>0</v>
      </c>
      <c r="I37" s="83">
        <f>ROUND(VLOOKUP(I33,'Rate Sheet'!A:AG,28,FALSE)*'Budget-FIT'!G34,0)</f>
        <v>0</v>
      </c>
      <c r="J37" s="83">
        <f>ROUND(VLOOKUP(J33,'Rate Sheet'!A:AG,28,FALSE)*'Budget-FIT'!H34,0)</f>
        <v>0</v>
      </c>
      <c r="K37" s="83">
        <f>ROUND(VLOOKUP(K33,'Rate Sheet'!A:AG,28,FALSE)*'Budget-FIT'!I34,0)</f>
        <v>0</v>
      </c>
      <c r="L37" s="83">
        <f>ROUND(VLOOKUP(L33,'Rate Sheet'!A:AG,28,FALSE)*'Budget-FIT'!J34,0)</f>
        <v>0</v>
      </c>
      <c r="N37" s="264" t="s">
        <v>602</v>
      </c>
    </row>
    <row r="38" spans="1:19" x14ac:dyDescent="0.2">
      <c r="A38" s="43" t="s">
        <v>453</v>
      </c>
      <c r="C38" s="39"/>
      <c r="F38" s="95" t="s">
        <v>644</v>
      </c>
      <c r="G38" s="83">
        <f>ROUND(VLOOKUP(G33,'Rate Sheet'!A:AG,25,FALSE)*'Budget-FIT'!E35,0)</f>
        <v>0</v>
      </c>
      <c r="H38" s="83">
        <f>ROUND(VLOOKUP(H33,'Rate Sheet'!A:AG,25,FALSE)*'Budget-FIT'!F35,0)</f>
        <v>0</v>
      </c>
      <c r="I38" s="83">
        <f>ROUND(VLOOKUP(I33,'Rate Sheet'!A:AG,25,FALSE)*'Budget-FIT'!G35,0)</f>
        <v>0</v>
      </c>
      <c r="J38" s="83">
        <f>ROUND(VLOOKUP(J33,'Rate Sheet'!A:AG,25,FALSE)*'Budget-FIT'!H35,0)</f>
        <v>0</v>
      </c>
      <c r="K38" s="83">
        <f>ROUND(VLOOKUP(K33,'Rate Sheet'!A:AG,25,FALSE)*'Budget-FIT'!I35,0)</f>
        <v>0</v>
      </c>
      <c r="L38" s="83">
        <f>ROUND(VLOOKUP(L33,'Rate Sheet'!A:AG,25,FALSE)*'Budget-FIT'!J35,0)</f>
        <v>0</v>
      </c>
      <c r="N38" s="43" t="s">
        <v>364</v>
      </c>
      <c r="O38" s="43" t="s">
        <v>365</v>
      </c>
      <c r="P38" s="43" t="s">
        <v>366</v>
      </c>
      <c r="Q38" s="43" t="s">
        <v>367</v>
      </c>
      <c r="R38" s="43" t="s">
        <v>368</v>
      </c>
      <c r="S38" s="43" t="s">
        <v>369</v>
      </c>
    </row>
    <row r="39" spans="1:19" x14ac:dyDescent="0.2">
      <c r="C39" s="39"/>
      <c r="F39" s="47"/>
      <c r="N39" s="262">
        <f t="shared" ref="N39:S39" si="14">N47+N52+N57+N68+N73+N78+N82</f>
        <v>0</v>
      </c>
      <c r="O39" s="262">
        <f t="shared" si="14"/>
        <v>0</v>
      </c>
      <c r="P39" s="262">
        <f t="shared" si="14"/>
        <v>0</v>
      </c>
      <c r="Q39" s="262">
        <f t="shared" si="14"/>
        <v>0</v>
      </c>
      <c r="R39" s="262">
        <f t="shared" si="14"/>
        <v>0</v>
      </c>
      <c r="S39" s="262">
        <f t="shared" si="14"/>
        <v>0</v>
      </c>
    </row>
    <row r="40" spans="1:19" x14ac:dyDescent="0.2">
      <c r="C40" s="68" t="s">
        <v>460</v>
      </c>
      <c r="E40" s="66"/>
    </row>
    <row r="41" spans="1:19" x14ac:dyDescent="0.2">
      <c r="D41" s="76"/>
      <c r="E41" s="85" t="s">
        <v>383</v>
      </c>
      <c r="F41" t="s">
        <v>456</v>
      </c>
      <c r="G41" s="126">
        <f>'Budget-FIT'!E39</f>
        <v>0</v>
      </c>
      <c r="H41" s="126">
        <f>'Budget-FIT'!F39</f>
        <v>0</v>
      </c>
      <c r="I41" s="126">
        <f>'Budget-FIT'!G39</f>
        <v>0</v>
      </c>
      <c r="J41" s="126">
        <f>'Budget-FIT'!H39</f>
        <v>0</v>
      </c>
      <c r="K41" s="126">
        <f>'Budget-FIT'!I39</f>
        <v>0</v>
      </c>
      <c r="L41" s="126">
        <f>'Budget-FIT'!J39</f>
        <v>0</v>
      </c>
    </row>
    <row r="42" spans="1:19" x14ac:dyDescent="0.2">
      <c r="E42" s="42">
        <f>VLOOKUP($G$8,'Rate Sheet'!A:AG,30,FALSE)</f>
        <v>15.5</v>
      </c>
      <c r="F42" t="s">
        <v>457</v>
      </c>
      <c r="G42" s="49">
        <f>ROUND(E42*G41*52,0)</f>
        <v>0</v>
      </c>
      <c r="H42" s="49">
        <f>ROUND($E$42*$H$6*H41*52,0)</f>
        <v>0</v>
      </c>
      <c r="I42" s="49">
        <f>ROUND($E$42*$I$6*I41*52,0)</f>
        <v>0</v>
      </c>
      <c r="J42" s="49">
        <f>ROUND($E$42*$J$6*J41*52,0)</f>
        <v>0</v>
      </c>
      <c r="K42" s="49">
        <f>ROUND($E$42*$K$6*K41*52,0)</f>
        <v>0</v>
      </c>
      <c r="L42" s="49">
        <f>ROUND($E$42*$L$6*L41*52,0)</f>
        <v>0</v>
      </c>
    </row>
    <row r="43" spans="1:19" x14ac:dyDescent="0.2">
      <c r="E43" s="118"/>
      <c r="F43" t="s">
        <v>346</v>
      </c>
      <c r="G43" s="51">
        <f>ROUND(VLOOKUP($G$20,'Rate Sheet'!A:AG,15,FALSE)*'Budget-Output-Worksheet'!G42,0)</f>
        <v>0</v>
      </c>
      <c r="H43" s="51">
        <f>ROUND(VLOOKUP($H$20,'Rate Sheet'!A:AG,7,FALSE)*'Budget-Output-Worksheet'!H42,0)</f>
        <v>0</v>
      </c>
      <c r="I43" s="51">
        <f>ROUND(VLOOKUP($I$20,'Rate Sheet'!A:AG,7,FALSE)*'Budget-Output-Worksheet'!I42,0)</f>
        <v>0</v>
      </c>
      <c r="J43" s="51">
        <f>ROUND(VLOOKUP($J$20,'Rate Sheet'!A:AG,7,FALSE)*'Budget-Output-Worksheet'!J42,0)</f>
        <v>0</v>
      </c>
      <c r="K43" s="51">
        <f>ROUND(VLOOKUP($K$20,'Rate Sheet'!A:AG,7,FALSE)*'Budget-Output-Worksheet'!K42,0)</f>
        <v>0</v>
      </c>
      <c r="L43" s="51">
        <f>ROUND(VLOOKUP($L$20,'Rate Sheet'!A:AG,7,FALSE)*'Budget-Output-Worksheet'!L42,0)</f>
        <v>0</v>
      </c>
      <c r="M43" s="277"/>
    </row>
    <row r="44" spans="1:19" x14ac:dyDescent="0.2">
      <c r="G44" s="49">
        <f t="shared" ref="G44:L44" si="15">G42+G43</f>
        <v>0</v>
      </c>
      <c r="H44" s="49">
        <f t="shared" si="15"/>
        <v>0</v>
      </c>
      <c r="I44" s="49">
        <f t="shared" si="15"/>
        <v>0</v>
      </c>
      <c r="J44" s="49">
        <f t="shared" si="15"/>
        <v>0</v>
      </c>
      <c r="K44" s="49">
        <f t="shared" si="15"/>
        <v>0</v>
      </c>
      <c r="L44" s="49">
        <f t="shared" si="15"/>
        <v>0</v>
      </c>
    </row>
    <row r="45" spans="1:19" x14ac:dyDescent="0.2">
      <c r="A45" s="81"/>
    </row>
    <row r="46" spans="1:19" x14ac:dyDescent="0.2">
      <c r="A46" s="260" t="s">
        <v>591</v>
      </c>
      <c r="D46" s="62"/>
      <c r="E46" s="120" t="s">
        <v>418</v>
      </c>
      <c r="F46" t="s">
        <v>456</v>
      </c>
      <c r="G46" s="126">
        <f>'Budget-FIT'!E40</f>
        <v>0</v>
      </c>
      <c r="H46" s="126">
        <f>'Budget-FIT'!F40</f>
        <v>0</v>
      </c>
      <c r="I46" s="126">
        <f>'Budget-FIT'!G40</f>
        <v>0</v>
      </c>
      <c r="J46" s="126">
        <f>'Budget-FIT'!H40</f>
        <v>0</v>
      </c>
      <c r="K46" s="126">
        <f>'Budget-FIT'!I40</f>
        <v>0</v>
      </c>
      <c r="L46" s="126">
        <f>'Budget-FIT'!J40</f>
        <v>0</v>
      </c>
    </row>
    <row r="47" spans="1:19" x14ac:dyDescent="0.2">
      <c r="A47" s="262" t="str">
        <f>IF('Budget-FIT'!K40="X","Yes","No")</f>
        <v>No</v>
      </c>
      <c r="D47" s="62"/>
      <c r="E47" s="42">
        <f>VLOOKUP($G$8,'Rate Sheet'!A:AG,31,FALSE)</f>
        <v>18.5</v>
      </c>
      <c r="F47" t="s">
        <v>457</v>
      </c>
      <c r="G47" s="49">
        <f>ROUND(E47*G46*52,0)</f>
        <v>0</v>
      </c>
      <c r="H47" s="49">
        <f>ROUND($E$47*$H$6*H46*52,0)</f>
        <v>0</v>
      </c>
      <c r="I47" s="49">
        <f>ROUND($E$47*$I$6*I46*52,0)</f>
        <v>0</v>
      </c>
      <c r="J47" s="49">
        <f>ROUND($E$47*$J$6*J46*52,0)</f>
        <v>0</v>
      </c>
      <c r="K47" s="49">
        <f>ROUND($E$47*$K$6*K46*52,0)</f>
        <v>0</v>
      </c>
      <c r="L47" s="49">
        <f>ROUND($E$47*$L$6*L46*52,0)</f>
        <v>0</v>
      </c>
      <c r="N47" s="43">
        <f t="shared" ref="N47:S47" si="16">IF($A$47="Yes",G47,0)</f>
        <v>0</v>
      </c>
      <c r="O47" s="43">
        <f t="shared" si="16"/>
        <v>0</v>
      </c>
      <c r="P47" s="43">
        <f t="shared" si="16"/>
        <v>0</v>
      </c>
      <c r="Q47" s="43">
        <f t="shared" si="16"/>
        <v>0</v>
      </c>
      <c r="R47" s="43">
        <f t="shared" si="16"/>
        <v>0</v>
      </c>
      <c r="S47" s="43">
        <f t="shared" si="16"/>
        <v>0</v>
      </c>
    </row>
    <row r="48" spans="1:19" x14ac:dyDescent="0.2">
      <c r="D48" s="62"/>
      <c r="E48" s="118" t="str">
        <f>CONCATENATE($E$17)</f>
        <v>average</v>
      </c>
      <c r="F48" t="s">
        <v>346</v>
      </c>
      <c r="G48" s="51">
        <f>ROUND(IF($E$48="Average",G47*VLOOKUP(G$8,'Rate Sheet'!A:Q,17,FALSE),G47*VLOOKUP($G$8,'Rate Sheet'!A:I,9,FALSE)),0)</f>
        <v>0</v>
      </c>
      <c r="H48" s="51">
        <f>ROUND(IF($E$48="Average",H47*VLOOKUP(H$8,'Rate Sheet'!A:Q,17,FALSE),H47*VLOOKUP($H$8,'Rate Sheet'!A:I,9,FALSE)),0)</f>
        <v>0</v>
      </c>
      <c r="I48" s="51">
        <f>ROUND(IF($E$48="Average",I47*VLOOKUP(I$8,'Rate Sheet'!A:Q,17,FALSE),I47*VLOOKUP($I$8,'Rate Sheet'!A:I,9,FALSE)),0)</f>
        <v>0</v>
      </c>
      <c r="J48" s="51">
        <f>ROUND(IF($E$48="Average",J47*VLOOKUP(J$8,'Rate Sheet'!A:Q,17,FALSE),J47*VLOOKUP($J$8,'Rate Sheet'!A:I,9,FALSE)),0)</f>
        <v>0</v>
      </c>
      <c r="K48" s="51">
        <f>ROUND(IF($E$48="Average",K47*VLOOKUP(K$8,'Rate Sheet'!A:Q,17,FALSE),K47*VLOOKUP($K$8,'Rate Sheet'!A:I,9,FALSE)),0)</f>
        <v>0</v>
      </c>
      <c r="L48" s="51">
        <f>ROUND(IF($E$48="Average",L47*VLOOKUP(L$8,'Rate Sheet'!A:Q,17,FALSE),L47*VLOOKUP($L$8,'Rate Sheet'!A:I,9,FALSE)),0)</f>
        <v>0</v>
      </c>
      <c r="M48" s="277"/>
    </row>
    <row r="49" spans="1:19" x14ac:dyDescent="0.2">
      <c r="D49" s="62"/>
      <c r="G49" s="49">
        <f t="shared" ref="G49:L49" si="17">G47+G48</f>
        <v>0</v>
      </c>
      <c r="H49" s="49">
        <f t="shared" si="17"/>
        <v>0</v>
      </c>
      <c r="I49" s="49">
        <f t="shared" si="17"/>
        <v>0</v>
      </c>
      <c r="J49" s="49">
        <f t="shared" si="17"/>
        <v>0</v>
      </c>
      <c r="K49" s="49">
        <f t="shared" si="17"/>
        <v>0</v>
      </c>
      <c r="L49" s="49">
        <f t="shared" si="17"/>
        <v>0</v>
      </c>
    </row>
    <row r="50" spans="1:19" x14ac:dyDescent="0.2">
      <c r="D50" s="62"/>
      <c r="E50" s="62"/>
    </row>
    <row r="51" spans="1:19" x14ac:dyDescent="0.2">
      <c r="A51" s="260" t="s">
        <v>591</v>
      </c>
      <c r="D51" s="62"/>
      <c r="E51" s="120" t="s">
        <v>439</v>
      </c>
      <c r="F51" t="s">
        <v>456</v>
      </c>
      <c r="G51" s="126">
        <f>'Budget-FIT'!E41</f>
        <v>0</v>
      </c>
      <c r="H51" s="126">
        <f>'Budget-FIT'!F41</f>
        <v>0</v>
      </c>
      <c r="I51" s="126">
        <f>'Budget-FIT'!G41</f>
        <v>0</v>
      </c>
      <c r="J51" s="126">
        <f>'Budget-FIT'!H41</f>
        <v>0</v>
      </c>
      <c r="K51" s="126">
        <f>'Budget-FIT'!I41</f>
        <v>0</v>
      </c>
      <c r="L51" s="126">
        <f>'Budget-FIT'!J41</f>
        <v>0</v>
      </c>
    </row>
    <row r="52" spans="1:19" x14ac:dyDescent="0.2">
      <c r="A52" s="262" t="str">
        <f>IF('Budget-FIT'!K41="X","Yes","No")</f>
        <v>No</v>
      </c>
      <c r="D52" s="62"/>
      <c r="E52" s="42">
        <f>VLOOKUP($G$8,'Rate Sheet'!A:AG,32,FALSE)</f>
        <v>27.155769230769231</v>
      </c>
      <c r="F52" t="s">
        <v>457</v>
      </c>
      <c r="G52" s="49">
        <f>ROUND(E52*G51*52,0)</f>
        <v>0</v>
      </c>
      <c r="H52" s="49">
        <f>ROUND($E$52*$H$6*H51*52,0)</f>
        <v>0</v>
      </c>
      <c r="I52" s="49">
        <f>ROUND($E$52*$I$6*I51*52,0)</f>
        <v>0</v>
      </c>
      <c r="J52" s="49">
        <f>ROUND($E$52*$J$6*J51*52,0)</f>
        <v>0</v>
      </c>
      <c r="K52" s="49">
        <f>ROUND($E$52*$K$6*K51*52,0)</f>
        <v>0</v>
      </c>
      <c r="L52" s="49">
        <f>ROUND($E$52*$L$6*L51*52,0)</f>
        <v>0</v>
      </c>
      <c r="N52" s="43">
        <f t="shared" ref="N52:S52" si="18">IF($A$52="Yes",G52,0)</f>
        <v>0</v>
      </c>
      <c r="O52" s="43">
        <f t="shared" si="18"/>
        <v>0</v>
      </c>
      <c r="P52" s="43">
        <f t="shared" si="18"/>
        <v>0</v>
      </c>
      <c r="Q52" s="43">
        <f t="shared" si="18"/>
        <v>0</v>
      </c>
      <c r="R52" s="43">
        <f t="shared" si="18"/>
        <v>0</v>
      </c>
      <c r="S52" s="43">
        <f t="shared" si="18"/>
        <v>0</v>
      </c>
    </row>
    <row r="53" spans="1:19" x14ac:dyDescent="0.2">
      <c r="D53" s="62"/>
      <c r="E53" s="118" t="str">
        <f>CONCATENATE($E$17)</f>
        <v>average</v>
      </c>
      <c r="F53" t="s">
        <v>346</v>
      </c>
      <c r="G53" s="51">
        <f>ROUND(IF($E$53="Average",G52*VLOOKUP(G$8,'Rate Sheet'!A:Q,17,FALSE),G52*VLOOKUP($G$8,'Rate Sheet'!A:I,9,FALSE)),0)</f>
        <v>0</v>
      </c>
      <c r="H53" s="51">
        <f>ROUND(IF($E$53="Average",H52*VLOOKUP(H$8,'Rate Sheet'!A:Q,17,FALSE),H52*VLOOKUP($H$8,'Rate Sheet'!A:I,9,FALSE)),0)</f>
        <v>0</v>
      </c>
      <c r="I53" s="51">
        <f>ROUND(IF($E$53="Average",I52*VLOOKUP(I$8,'Rate Sheet'!A:Q,17,FALSE),I52*VLOOKUP($I$8,'Rate Sheet'!A:I,9,FALSE)),0)</f>
        <v>0</v>
      </c>
      <c r="J53" s="51">
        <f>ROUND(IF($E$53="Average",J52*VLOOKUP(J$8,'Rate Sheet'!A:Q,17,FALSE),J52*VLOOKUP($J$8,'Rate Sheet'!A:I,9,FALSE)),0)</f>
        <v>0</v>
      </c>
      <c r="K53" s="51">
        <f>ROUND(IF($E$53="Average",K52*VLOOKUP(K$8,'Rate Sheet'!A:Q,17,FALSE),K52*VLOOKUP($K$8,'Rate Sheet'!A:I,9,FALSE)),0)</f>
        <v>0</v>
      </c>
      <c r="L53" s="51">
        <f>ROUND(IF($E$53="Average",L52*VLOOKUP(L$8,'Rate Sheet'!A:Q,17,FALSE),L52*VLOOKUP($L$8,'Rate Sheet'!A:I,9,FALSE)),0)</f>
        <v>0</v>
      </c>
      <c r="M53" s="277"/>
    </row>
    <row r="54" spans="1:19" x14ac:dyDescent="0.2">
      <c r="G54" s="49">
        <f t="shared" ref="G54:L54" si="19">G52+G53</f>
        <v>0</v>
      </c>
      <c r="H54" s="49">
        <f t="shared" si="19"/>
        <v>0</v>
      </c>
      <c r="I54" s="49">
        <f t="shared" si="19"/>
        <v>0</v>
      </c>
      <c r="J54" s="49">
        <f t="shared" si="19"/>
        <v>0</v>
      </c>
      <c r="K54" s="49">
        <f t="shared" si="19"/>
        <v>0</v>
      </c>
      <c r="L54" s="49">
        <f t="shared" si="19"/>
        <v>0</v>
      </c>
    </row>
    <row r="56" spans="1:19" x14ac:dyDescent="0.2">
      <c r="A56" s="260" t="s">
        <v>591</v>
      </c>
      <c r="C56" s="85"/>
      <c r="E56" s="120" t="s">
        <v>463</v>
      </c>
      <c r="F56" t="s">
        <v>456</v>
      </c>
      <c r="G56" s="126">
        <f>'Budget-FIT'!E42</f>
        <v>0</v>
      </c>
      <c r="H56" s="126">
        <f>'Budget-FIT'!F42</f>
        <v>0</v>
      </c>
      <c r="I56" s="126">
        <f>'Budget-FIT'!G42</f>
        <v>0</v>
      </c>
      <c r="J56" s="126">
        <f>'Budget-FIT'!H42</f>
        <v>0</v>
      </c>
      <c r="K56" s="126">
        <f>'Budget-FIT'!I42</f>
        <v>0</v>
      </c>
      <c r="L56" s="126">
        <f>'Budget-FIT'!J42</f>
        <v>0</v>
      </c>
    </row>
    <row r="57" spans="1:19" x14ac:dyDescent="0.2">
      <c r="A57" s="262" t="str">
        <f>IF('Budget-FIT'!K42="X","Yes","No")</f>
        <v>No</v>
      </c>
      <c r="C57" s="85"/>
      <c r="E57" s="42">
        <f>'Budget-FIT'!C42</f>
        <v>0</v>
      </c>
      <c r="F57" t="s">
        <v>457</v>
      </c>
      <c r="G57" s="49">
        <f>ROUND(E57*G56*52,0)</f>
        <v>0</v>
      </c>
      <c r="H57" s="49">
        <f>ROUND($E$57*$H$6*H56*52,0)</f>
        <v>0</v>
      </c>
      <c r="I57" s="49">
        <f>ROUND($E$57*$I$6*I56*52,0)</f>
        <v>0</v>
      </c>
      <c r="J57" s="49">
        <f>ROUND($E$57*$J$6*J56*52,0)</f>
        <v>0</v>
      </c>
      <c r="K57" s="49">
        <f>ROUND($E$57*$K$6*K56*52,0)</f>
        <v>0</v>
      </c>
      <c r="L57" s="49">
        <f>ROUND($E$57*$L$6*L56*52,0)</f>
        <v>0</v>
      </c>
      <c r="N57" s="43">
        <f t="shared" ref="N57:S57" si="20">IF($A$57="Yes",G57,0)</f>
        <v>0</v>
      </c>
      <c r="O57" s="43">
        <f t="shared" si="20"/>
        <v>0</v>
      </c>
      <c r="P57" s="43">
        <f t="shared" si="20"/>
        <v>0</v>
      </c>
      <c r="Q57" s="43">
        <f t="shared" si="20"/>
        <v>0</v>
      </c>
      <c r="R57" s="43">
        <f t="shared" si="20"/>
        <v>0</v>
      </c>
      <c r="S57" s="43">
        <f t="shared" si="20"/>
        <v>0</v>
      </c>
    </row>
    <row r="58" spans="1:19" x14ac:dyDescent="0.2">
      <c r="E58" s="118" t="str">
        <f>CONCATENATE($E$17)</f>
        <v>average</v>
      </c>
      <c r="F58" t="s">
        <v>346</v>
      </c>
      <c r="G58" s="51">
        <f>ROUND(IF($E$53="Average",G57*VLOOKUP(G$8,'Rate Sheet'!A:Q,17,FALSE),G57*VLOOKUP($G$8,'Rate Sheet'!A:I,9,FALSE)),0)</f>
        <v>0</v>
      </c>
      <c r="H58" s="51">
        <f>ROUND(IF($E$53="Average",H57*VLOOKUP(H$8,'Rate Sheet'!A:Q,17,FALSE),H57*VLOOKUP($H$8,'Rate Sheet'!A:I,9,FALSE)),0)</f>
        <v>0</v>
      </c>
      <c r="I58" s="51">
        <f>ROUND(IF($E$53="Average",I57*VLOOKUP(I$8,'Rate Sheet'!A:Q,17,FALSE),I57*VLOOKUP($I$8,'Rate Sheet'!A:I,9,FALSE)),0)</f>
        <v>0</v>
      </c>
      <c r="J58" s="51">
        <f>ROUND(IF($E$53="Average",J57*VLOOKUP(J$8,'Rate Sheet'!A:Q,17,FALSE),J57*VLOOKUP($J$8,'Rate Sheet'!A:I,9,FALSE)),0)</f>
        <v>0</v>
      </c>
      <c r="K58" s="51">
        <f>ROUND(IF($E$53="Average",K57*VLOOKUP(K$8,'Rate Sheet'!A:Q,17,FALSE),K57*VLOOKUP($K$8,'Rate Sheet'!A:I,9,FALSE)),0)</f>
        <v>0</v>
      </c>
      <c r="L58" s="51">
        <f>ROUND(IF($E$53="Average",L57*VLOOKUP(L$8,'Rate Sheet'!A:Q,17,FALSE),L57*VLOOKUP($L$8,'Rate Sheet'!A:I,9,FALSE)),0)</f>
        <v>0</v>
      </c>
      <c r="M58" s="277"/>
    </row>
    <row r="59" spans="1:19" x14ac:dyDescent="0.2">
      <c r="G59" s="49">
        <f t="shared" ref="G59:L59" si="21">G57+G58</f>
        <v>0</v>
      </c>
      <c r="H59" s="49">
        <f t="shared" si="21"/>
        <v>0</v>
      </c>
      <c r="I59" s="49">
        <f t="shared" si="21"/>
        <v>0</v>
      </c>
      <c r="J59" s="49">
        <f t="shared" si="21"/>
        <v>0</v>
      </c>
      <c r="K59" s="49">
        <f t="shared" si="21"/>
        <v>0</v>
      </c>
      <c r="L59" s="49">
        <f t="shared" si="21"/>
        <v>0</v>
      </c>
    </row>
    <row r="61" spans="1:19" x14ac:dyDescent="0.2">
      <c r="C61" s="68" t="s">
        <v>461</v>
      </c>
      <c r="E61" s="66"/>
    </row>
    <row r="62" spans="1:19" x14ac:dyDescent="0.2">
      <c r="A62" s="260" t="s">
        <v>591</v>
      </c>
      <c r="D62" s="62"/>
      <c r="E62" s="120" t="s">
        <v>418</v>
      </c>
      <c r="F62" t="s">
        <v>456</v>
      </c>
      <c r="G62" s="126">
        <f>'Budget-FIT'!E48</f>
        <v>0</v>
      </c>
      <c r="H62" s="126">
        <f>'Budget-FIT'!F48</f>
        <v>0</v>
      </c>
      <c r="I62" s="126">
        <f>'Budget-FIT'!G48</f>
        <v>0</v>
      </c>
      <c r="J62" s="126">
        <f>'Budget-FIT'!H48</f>
        <v>0</v>
      </c>
      <c r="K62" s="126">
        <f>'Budget-FIT'!I48</f>
        <v>0</v>
      </c>
      <c r="L62" s="126">
        <f>'Budget-FIT'!J48</f>
        <v>0</v>
      </c>
    </row>
    <row r="63" spans="1:19" x14ac:dyDescent="0.2">
      <c r="A63" s="262" t="str">
        <f>IF('Budget-FIT'!K48="X","Yes","No")</f>
        <v>No</v>
      </c>
      <c r="D63" s="62"/>
      <c r="E63" s="42">
        <f>VLOOKUP($G$8,'Rate Sheet'!A:AG,31,FALSE)</f>
        <v>18.5</v>
      </c>
      <c r="F63" t="s">
        <v>457</v>
      </c>
      <c r="G63" s="49">
        <f>ROUND(E63*G62*52,0)</f>
        <v>0</v>
      </c>
      <c r="H63" s="49">
        <f>ROUND($E$63*$H$6*H62*52,0)</f>
        <v>0</v>
      </c>
      <c r="I63" s="49">
        <f>ROUND($E$63*$I$6*I62*52,0)</f>
        <v>0</v>
      </c>
      <c r="J63" s="49">
        <f>ROUND($E$63*$J$6*J62*52,0)</f>
        <v>0</v>
      </c>
      <c r="K63" s="49">
        <f>ROUND($E$63*$K$6*K62*52,0)</f>
        <v>0</v>
      </c>
      <c r="L63" s="49">
        <f>ROUND($E$63*$L$6*L62*52,0)</f>
        <v>0</v>
      </c>
    </row>
    <row r="64" spans="1:19" x14ac:dyDescent="0.2">
      <c r="D64" s="62"/>
      <c r="E64" s="118" t="str">
        <f>CONCATENATE($E$17)</f>
        <v>average</v>
      </c>
      <c r="F64" t="s">
        <v>346</v>
      </c>
      <c r="G64" s="51">
        <f>ROUND(IF($E$64="Average",G63*VLOOKUP(G$8,'Rate Sheet'!A:Q,16,FALSE),G63*VLOOKUP($G$8,'Rate Sheet'!A:I,8,FALSE)),0)</f>
        <v>0</v>
      </c>
      <c r="H64" s="51">
        <f>ROUND(IF($E$64="Average",H63*VLOOKUP(H$8,'Rate Sheet'!A:Q,16,FALSE),H63*VLOOKUP($H$8,'Rate Sheet'!A:I,8,FALSE)),0)</f>
        <v>0</v>
      </c>
      <c r="I64" s="51">
        <f>ROUND(IF($E$64="Average",I63*VLOOKUP(I$8,'Rate Sheet'!A:Q,16,FALSE),I63*VLOOKUP($I$8,'Rate Sheet'!A:I,8,FALSE)),0)</f>
        <v>0</v>
      </c>
      <c r="J64" s="51">
        <f>ROUND(IF($E$64="Average",J63*VLOOKUP(J$8,'Rate Sheet'!A:Q,16,FALSE),J63*VLOOKUP($J$8,'Rate Sheet'!A:I,8,FALSE)),0)</f>
        <v>0</v>
      </c>
      <c r="K64" s="51">
        <f>ROUND(IF($E$64="Average",K63*VLOOKUP(K$8,'Rate Sheet'!A:Q,16,FALSE),K63*VLOOKUP($K$8,'Rate Sheet'!A:I,8,FALSE)),0)</f>
        <v>0</v>
      </c>
      <c r="L64" s="51">
        <f>ROUND(IF($E$64="Average",L63*VLOOKUP(L$8,'Rate Sheet'!A:Q,16,FALSE),L63*VLOOKUP($L$8,'Rate Sheet'!A:I,8,FALSE)),0)</f>
        <v>0</v>
      </c>
      <c r="M64" s="277"/>
    </row>
    <row r="65" spans="1:19" x14ac:dyDescent="0.2">
      <c r="D65" s="62"/>
      <c r="G65" s="49">
        <f t="shared" ref="G65:L65" si="22">G63+G64</f>
        <v>0</v>
      </c>
      <c r="H65" s="49">
        <f t="shared" si="22"/>
        <v>0</v>
      </c>
      <c r="I65" s="49">
        <f t="shared" si="22"/>
        <v>0</v>
      </c>
      <c r="J65" s="49">
        <f t="shared" si="22"/>
        <v>0</v>
      </c>
      <c r="K65" s="49">
        <f t="shared" si="22"/>
        <v>0</v>
      </c>
      <c r="L65" s="49">
        <f t="shared" si="22"/>
        <v>0</v>
      </c>
    </row>
    <row r="66" spans="1:19" x14ac:dyDescent="0.2">
      <c r="D66" s="62"/>
      <c r="E66" s="62"/>
    </row>
    <row r="67" spans="1:19" x14ac:dyDescent="0.2">
      <c r="A67" s="260" t="s">
        <v>591</v>
      </c>
      <c r="D67" s="62"/>
      <c r="E67" s="120" t="s">
        <v>439</v>
      </c>
      <c r="F67" t="s">
        <v>456</v>
      </c>
      <c r="G67" s="126">
        <f>'Budget-FIT'!E49</f>
        <v>0</v>
      </c>
      <c r="H67" s="126">
        <f>'Budget-FIT'!F49</f>
        <v>0</v>
      </c>
      <c r="I67" s="126">
        <f>'Budget-FIT'!G49</f>
        <v>0</v>
      </c>
      <c r="J67" s="126">
        <f>'Budget-FIT'!H49</f>
        <v>0</v>
      </c>
      <c r="K67" s="126">
        <f>'Budget-FIT'!I49</f>
        <v>0</v>
      </c>
      <c r="L67" s="126">
        <f>'Budget-FIT'!J49</f>
        <v>0</v>
      </c>
    </row>
    <row r="68" spans="1:19" x14ac:dyDescent="0.2">
      <c r="A68" s="262" t="str">
        <f>IF('Budget-FIT'!K41="X","Yes","No")</f>
        <v>No</v>
      </c>
      <c r="D68" s="62"/>
      <c r="E68" s="42">
        <f>VLOOKUP($G$8,'Rate Sheet'!A:AG,32,FALSE)</f>
        <v>27.155769230769231</v>
      </c>
      <c r="F68" t="s">
        <v>457</v>
      </c>
      <c r="G68" s="49">
        <f>ROUND(E68*G67*52,0)</f>
        <v>0</v>
      </c>
      <c r="H68" s="49">
        <f>ROUND($E$68*$H$6*H67*52,0)</f>
        <v>0</v>
      </c>
      <c r="I68" s="49">
        <f>ROUND($E$68*$I$6*I67*52,0)</f>
        <v>0</v>
      </c>
      <c r="J68" s="49">
        <f>ROUND($E$68*$J$6*J67*52,0)</f>
        <v>0</v>
      </c>
      <c r="K68" s="49">
        <f>ROUND($E$68*$K$6*K67*52,0)</f>
        <v>0</v>
      </c>
      <c r="L68" s="49">
        <f>ROUND($E$68*$L$6*L67*52,0)</f>
        <v>0</v>
      </c>
      <c r="N68" s="43">
        <f t="shared" ref="N68:S68" si="23">IF($A$68="Yes",G68,0)</f>
        <v>0</v>
      </c>
      <c r="O68" s="43">
        <f t="shared" si="23"/>
        <v>0</v>
      </c>
      <c r="P68" s="43">
        <f t="shared" si="23"/>
        <v>0</v>
      </c>
      <c r="Q68" s="43">
        <f t="shared" si="23"/>
        <v>0</v>
      </c>
      <c r="R68" s="43">
        <f t="shared" si="23"/>
        <v>0</v>
      </c>
      <c r="S68" s="43">
        <f t="shared" si="23"/>
        <v>0</v>
      </c>
    </row>
    <row r="69" spans="1:19" x14ac:dyDescent="0.2">
      <c r="D69" s="62"/>
      <c r="E69" s="118" t="str">
        <f>CONCATENATE($E$17)</f>
        <v>average</v>
      </c>
      <c r="F69" t="s">
        <v>346</v>
      </c>
      <c r="G69" s="51">
        <f>ROUND(IF($E$53="Average",G68*VLOOKUP(G$8,'Rate Sheet'!A:Q,16,FALSE),G68*VLOOKUP($G$8,'Rate Sheet'!A:I,8,FALSE)),0)</f>
        <v>0</v>
      </c>
      <c r="H69" s="51">
        <f>ROUND(IF($E$53="Average",H68*VLOOKUP(H$8,'Rate Sheet'!A:Q,16,FALSE),H68*VLOOKUP($H$8,'Rate Sheet'!A:I,8,FALSE)),0)</f>
        <v>0</v>
      </c>
      <c r="I69" s="51">
        <f>ROUND(IF($E$53="Average",I68*VLOOKUP(I$8,'Rate Sheet'!A:Q,16,FALSE),I68*VLOOKUP($I$8,'Rate Sheet'!A:I,8,FALSE)),0)</f>
        <v>0</v>
      </c>
      <c r="J69" s="51">
        <f>ROUND(IF($E$53="Average",J68*VLOOKUP(J$8,'Rate Sheet'!A:Q,16,FALSE),J68*VLOOKUP($J$8,'Rate Sheet'!A:I,8,FALSE)),0)</f>
        <v>0</v>
      </c>
      <c r="K69" s="51">
        <f>ROUND(IF($E$53="Average",K68*VLOOKUP(K$8,'Rate Sheet'!A:Q,16,FALSE),K68*VLOOKUP($K$8,'Rate Sheet'!A:I,8,FALSE)),0)</f>
        <v>0</v>
      </c>
      <c r="L69" s="51">
        <f>ROUND(IF($E$53="Average",L68*VLOOKUP(L$8,'Rate Sheet'!A:Q,16,FALSE),L68*VLOOKUP($L$8,'Rate Sheet'!A:I,8,FALSE)),0)</f>
        <v>0</v>
      </c>
      <c r="M69" s="277"/>
    </row>
    <row r="70" spans="1:19" x14ac:dyDescent="0.2">
      <c r="G70" s="49">
        <f t="shared" ref="G70:L70" si="24">G68+G69</f>
        <v>0</v>
      </c>
      <c r="H70" s="49">
        <f t="shared" si="24"/>
        <v>0</v>
      </c>
      <c r="I70" s="49">
        <f t="shared" si="24"/>
        <v>0</v>
      </c>
      <c r="J70" s="49">
        <f t="shared" si="24"/>
        <v>0</v>
      </c>
      <c r="K70" s="49">
        <f t="shared" si="24"/>
        <v>0</v>
      </c>
      <c r="L70" s="49">
        <f t="shared" si="24"/>
        <v>0</v>
      </c>
    </row>
    <row r="72" spans="1:19" x14ac:dyDescent="0.2">
      <c r="A72" s="260" t="s">
        <v>591</v>
      </c>
      <c r="C72" s="120"/>
      <c r="E72" s="120" t="s">
        <v>463</v>
      </c>
      <c r="F72" t="s">
        <v>456</v>
      </c>
      <c r="G72" s="126">
        <f>'Budget-FIT'!E50</f>
        <v>0</v>
      </c>
      <c r="H72" s="126">
        <f>'Budget-FIT'!F50</f>
        <v>0</v>
      </c>
      <c r="I72" s="126">
        <f>'Budget-FIT'!G50</f>
        <v>0</v>
      </c>
      <c r="J72" s="126">
        <f>'Budget-FIT'!H50</f>
        <v>0</v>
      </c>
      <c r="K72" s="126">
        <f>'Budget-FIT'!I50</f>
        <v>0</v>
      </c>
      <c r="L72" s="126">
        <f>'Budget-FIT'!J50</f>
        <v>0</v>
      </c>
    </row>
    <row r="73" spans="1:19" x14ac:dyDescent="0.2">
      <c r="A73" s="262"/>
      <c r="C73" s="120"/>
      <c r="E73" s="42">
        <f>'Budget-FIT'!C50</f>
        <v>0</v>
      </c>
      <c r="F73" t="s">
        <v>457</v>
      </c>
      <c r="G73" s="49">
        <f>ROUND(E73*G72*52,0)</f>
        <v>0</v>
      </c>
      <c r="H73" s="49">
        <f>ROUND($E$73*$H$6*H72*52,0)</f>
        <v>0</v>
      </c>
      <c r="I73" s="49">
        <f>ROUND($E$73*$I$6*I72*52,0)</f>
        <v>0</v>
      </c>
      <c r="J73" s="49">
        <f>ROUND($E$73*$J$6*J72*52,0)</f>
        <v>0</v>
      </c>
      <c r="K73" s="49">
        <f>ROUND($E$73*$K$6*K72*52,0)</f>
        <v>0</v>
      </c>
      <c r="L73" s="49">
        <f>ROUND($E$73*$L$6*L72*52,0)</f>
        <v>0</v>
      </c>
      <c r="N73" s="43">
        <f t="shared" ref="N73:S73" si="25">IF($A$73="Yes",G73,0)</f>
        <v>0</v>
      </c>
      <c r="O73" s="43">
        <f t="shared" si="25"/>
        <v>0</v>
      </c>
      <c r="P73" s="43">
        <f t="shared" si="25"/>
        <v>0</v>
      </c>
      <c r="Q73" s="43">
        <f t="shared" si="25"/>
        <v>0</v>
      </c>
      <c r="R73" s="43">
        <f t="shared" si="25"/>
        <v>0</v>
      </c>
      <c r="S73" s="43">
        <f t="shared" si="25"/>
        <v>0</v>
      </c>
    </row>
    <row r="74" spans="1:19" x14ac:dyDescent="0.2">
      <c r="E74" s="118" t="str">
        <f>CONCATENATE($E$17)</f>
        <v>average</v>
      </c>
      <c r="F74" t="s">
        <v>346</v>
      </c>
      <c r="G74" s="51">
        <f>ROUND(IF($E$74="Average",G73*VLOOKUP(G$8,'Rate Sheet'!A:Q,16,FALSE),G73*VLOOKUP($G$8,'Rate Sheet'!A:I,8,FALSE)),0)</f>
        <v>0</v>
      </c>
      <c r="H74" s="51">
        <f>ROUND(IF($E$74="Average",H73*VLOOKUP(H$8,'Rate Sheet'!A:Q,16,FALSE),H73*VLOOKUP($H$8,'Rate Sheet'!A:I,8,FALSE)),0)</f>
        <v>0</v>
      </c>
      <c r="I74" s="51">
        <f>ROUND(IF($E$74="Average",I73*VLOOKUP(I$8,'Rate Sheet'!A:Q,16,FALSE),I73*VLOOKUP($I$8,'Rate Sheet'!A:I,8,FALSE)),0)</f>
        <v>0</v>
      </c>
      <c r="J74" s="51">
        <f>ROUND(IF($E$74="Average",J73*VLOOKUP(J$8,'Rate Sheet'!A:Q,16,FALSE),J73*VLOOKUP($J$8,'Rate Sheet'!A:I,8,FALSE)),0)</f>
        <v>0</v>
      </c>
      <c r="K74" s="51">
        <f>ROUND(IF($E$74="Average",K73*VLOOKUP(K$8,'Rate Sheet'!A:Q,16,FALSE),K73*VLOOKUP($K$8,'Rate Sheet'!A:I,8,FALSE)),0)</f>
        <v>0</v>
      </c>
      <c r="L74" s="51">
        <f>ROUND(IF($E$74="Average",L73*VLOOKUP(L$8,'Rate Sheet'!A:Q,16,FALSE),L73*VLOOKUP($L$8,'Rate Sheet'!A:I,8,FALSE)),0)</f>
        <v>0</v>
      </c>
      <c r="M74" s="277"/>
    </row>
    <row r="75" spans="1:19" x14ac:dyDescent="0.2">
      <c r="G75" s="49">
        <f t="shared" ref="G75:L75" si="26">G73+G74</f>
        <v>0</v>
      </c>
      <c r="H75" s="49">
        <f t="shared" si="26"/>
        <v>0</v>
      </c>
      <c r="I75" s="49">
        <f t="shared" si="26"/>
        <v>0</v>
      </c>
      <c r="J75" s="49">
        <f t="shared" si="26"/>
        <v>0</v>
      </c>
      <c r="K75" s="49">
        <f t="shared" si="26"/>
        <v>0</v>
      </c>
      <c r="L75" s="49">
        <f t="shared" si="26"/>
        <v>0</v>
      </c>
    </row>
    <row r="76" spans="1:19" x14ac:dyDescent="0.2">
      <c r="C76" s="39"/>
      <c r="E76" s="266" t="s">
        <v>610</v>
      </c>
      <c r="G76">
        <f>'Budget-FIT'!E112</f>
        <v>0</v>
      </c>
      <c r="H76">
        <f>'Budget-FIT'!F112</f>
        <v>0</v>
      </c>
      <c r="I76">
        <f>'Budget-FIT'!G112</f>
        <v>0</v>
      </c>
      <c r="J76">
        <f>'Budget-FIT'!H112</f>
        <v>0</v>
      </c>
      <c r="K76">
        <f>'Budget-FIT'!I112</f>
        <v>0</v>
      </c>
      <c r="L76">
        <f>'Budget-FIT'!J112</f>
        <v>0</v>
      </c>
      <c r="M76" s="267">
        <f>'Budget-FIT'!K112</f>
        <v>0</v>
      </c>
    </row>
    <row r="77" spans="1:19" x14ac:dyDescent="0.2">
      <c r="A77" s="260" t="s">
        <v>591</v>
      </c>
      <c r="C77" s="68" t="s">
        <v>426</v>
      </c>
      <c r="D77">
        <f>IF('Budget-FIT'!B112="N",0.1,0.8)</f>
        <v>0.8</v>
      </c>
      <c r="E77" s="266" t="s">
        <v>609</v>
      </c>
      <c r="G77">
        <f t="shared" ref="G77:L77" si="27">ROUND(G76*$D$77,0)</f>
        <v>0</v>
      </c>
      <c r="H77">
        <f t="shared" si="27"/>
        <v>0</v>
      </c>
      <c r="I77">
        <f t="shared" si="27"/>
        <v>0</v>
      </c>
      <c r="J77">
        <f t="shared" si="27"/>
        <v>0</v>
      </c>
      <c r="K77">
        <f t="shared" si="27"/>
        <v>0</v>
      </c>
      <c r="L77">
        <f t="shared" si="27"/>
        <v>0</v>
      </c>
    </row>
    <row r="78" spans="1:19" x14ac:dyDescent="0.2">
      <c r="A78" s="262"/>
      <c r="E78" s="131" t="s">
        <v>384</v>
      </c>
      <c r="F78" s="81" t="s">
        <v>464</v>
      </c>
      <c r="G78" s="49">
        <f>'Budget-FIT'!E56</f>
        <v>0</v>
      </c>
      <c r="H78" s="49">
        <f>'Budget-FIT'!F56</f>
        <v>0</v>
      </c>
      <c r="I78" s="49">
        <f>'Budget-FIT'!G56</f>
        <v>0</v>
      </c>
      <c r="J78" s="49">
        <f>'Budget-FIT'!H56</f>
        <v>0</v>
      </c>
      <c r="K78" s="49">
        <f>'Budget-FIT'!I56</f>
        <v>0</v>
      </c>
      <c r="L78" s="49">
        <f>'Budget-FIT'!J56</f>
        <v>0</v>
      </c>
      <c r="N78" s="43">
        <f t="shared" ref="N78:S78" si="28">IF($A$78="Yes",G78,0)</f>
        <v>0</v>
      </c>
      <c r="O78" s="43">
        <f t="shared" si="28"/>
        <v>0</v>
      </c>
      <c r="P78" s="43">
        <f t="shared" si="28"/>
        <v>0</v>
      </c>
      <c r="Q78" s="43">
        <f t="shared" si="28"/>
        <v>0</v>
      </c>
      <c r="R78" s="43">
        <f t="shared" si="28"/>
        <v>0</v>
      </c>
      <c r="S78" s="43">
        <f t="shared" si="28"/>
        <v>0</v>
      </c>
    </row>
    <row r="79" spans="1:19" x14ac:dyDescent="0.2">
      <c r="E79" s="118" t="str">
        <f>CONCATENATE($E$17)</f>
        <v>average</v>
      </c>
      <c r="F79" t="s">
        <v>346</v>
      </c>
      <c r="G79" s="51">
        <f>ROUND(IF($E$79="Average",G78*VLOOKUP(G$8,'Rate Sheet'!A:Q,16,FALSE),G78*VLOOKUP($G$8,'Rate Sheet'!A:I,8,FALSE)),0)</f>
        <v>0</v>
      </c>
      <c r="H79" s="51">
        <f>ROUND(IF($E$79="Average",H78*VLOOKUP(H$8,'Rate Sheet'!A:Q,16,FALSE),H78*VLOOKUP($H$8,'Rate Sheet'!A:I,8,FALSE)),0)</f>
        <v>0</v>
      </c>
      <c r="I79" s="51">
        <f>ROUND(IF($E$79="Average",I78*VLOOKUP(I$8,'Rate Sheet'!A:Q,16,FALSE),I78*VLOOKUP($I$8,'Rate Sheet'!A:I,8,FALSE)),0)</f>
        <v>0</v>
      </c>
      <c r="J79" s="51">
        <f>ROUND(IF($E$79="Average",J78*VLOOKUP(J$8,'Rate Sheet'!A:Q,16,FALSE),J78*VLOOKUP($J$8,'Rate Sheet'!A:I,8,FALSE)),0)</f>
        <v>0</v>
      </c>
      <c r="K79" s="51">
        <f>ROUND(IF($E$79="Average",K78*VLOOKUP(K$8,'Rate Sheet'!A:Q,16,FALSE),K78*VLOOKUP($K$8,'Rate Sheet'!A:I,8,FALSE)),0)</f>
        <v>0</v>
      </c>
      <c r="L79" s="51">
        <f>ROUND(IF($E$79="Average",L78*VLOOKUP(L$8,'Rate Sheet'!A:Q,16,FALSE),L78*VLOOKUP($L$8,'Rate Sheet'!A:I,8,FALSE)),0)</f>
        <v>0</v>
      </c>
      <c r="M79" s="277"/>
    </row>
    <row r="80" spans="1:19" x14ac:dyDescent="0.2">
      <c r="C80" s="39"/>
      <c r="G80" s="49">
        <f t="shared" ref="G80:L80" si="29">G78+G79</f>
        <v>0</v>
      </c>
      <c r="H80" s="49">
        <f t="shared" si="29"/>
        <v>0</v>
      </c>
      <c r="I80" s="49">
        <f t="shared" si="29"/>
        <v>0</v>
      </c>
      <c r="J80" s="49">
        <f t="shared" si="29"/>
        <v>0</v>
      </c>
      <c r="K80" s="49">
        <f t="shared" si="29"/>
        <v>0</v>
      </c>
      <c r="L80" s="49">
        <f t="shared" si="29"/>
        <v>0</v>
      </c>
    </row>
    <row r="81" spans="1:19" x14ac:dyDescent="0.2">
      <c r="A81" s="260" t="s">
        <v>591</v>
      </c>
    </row>
    <row r="82" spans="1:19" x14ac:dyDescent="0.2">
      <c r="A82" s="262"/>
      <c r="C82" s="39"/>
      <c r="E82" s="131" t="s">
        <v>452</v>
      </c>
      <c r="F82" s="81" t="s">
        <v>464</v>
      </c>
      <c r="G82" s="49">
        <f>'Budget-FIT'!E57</f>
        <v>0</v>
      </c>
      <c r="H82" s="49">
        <f>'Budget-FIT'!F57</f>
        <v>0</v>
      </c>
      <c r="I82" s="49">
        <f>'Budget-FIT'!G57</f>
        <v>0</v>
      </c>
      <c r="J82" s="49">
        <f>'Budget-FIT'!H57</f>
        <v>0</v>
      </c>
      <c r="K82" s="49">
        <f>'Budget-FIT'!I57</f>
        <v>0</v>
      </c>
      <c r="L82" s="49">
        <f>'Budget-FIT'!J57</f>
        <v>0</v>
      </c>
      <c r="N82" s="43">
        <f t="shared" ref="N82:S82" si="30">IF($A$82="Yes",G82,0)</f>
        <v>0</v>
      </c>
      <c r="O82" s="43">
        <f t="shared" si="30"/>
        <v>0</v>
      </c>
      <c r="P82" s="43">
        <f t="shared" si="30"/>
        <v>0</v>
      </c>
      <c r="Q82" s="43">
        <f t="shared" si="30"/>
        <v>0</v>
      </c>
      <c r="R82" s="43">
        <f t="shared" si="30"/>
        <v>0</v>
      </c>
      <c r="S82" s="43">
        <f t="shared" si="30"/>
        <v>0</v>
      </c>
    </row>
    <row r="83" spans="1:19" x14ac:dyDescent="0.2">
      <c r="C83" s="39"/>
      <c r="E83" s="118" t="str">
        <f>CONCATENATE($E$17)</f>
        <v>average</v>
      </c>
      <c r="F83" t="s">
        <v>346</v>
      </c>
      <c r="G83" s="51">
        <f>ROUND(IF($E$83="Average",G82*VLOOKUP(G$8,'Rate Sheet'!A:Q,17,FALSE),G82*VLOOKUP($G$8,'Rate Sheet'!A:I,9,FALSE)),0)</f>
        <v>0</v>
      </c>
      <c r="H83" s="51">
        <f>ROUND(IF($E$83="Average",H82*VLOOKUP(H$8,'Rate Sheet'!A:Q,17,FALSE),H82*VLOOKUP($H$8,'Rate Sheet'!A:I,9,FALSE)),0)</f>
        <v>0</v>
      </c>
      <c r="I83" s="51">
        <f>ROUND(IF($E$83="Average",I82*VLOOKUP(I$8,'Rate Sheet'!A:Q,17,FALSE),I82*VLOOKUP($I$8,'Rate Sheet'!A:I,9,FALSE)),0)</f>
        <v>0</v>
      </c>
      <c r="J83" s="51">
        <f>ROUND(IF($E$83="Average",J82*VLOOKUP(J$8,'Rate Sheet'!A:Q,17,FALSE),J82*VLOOKUP($J$8,'Rate Sheet'!A:I,9,FALSE)),0)</f>
        <v>0</v>
      </c>
      <c r="K83" s="51">
        <f>ROUND(IF($E$83="Average",K82*VLOOKUP(K$8,'Rate Sheet'!A:Q,17,FALSE),K82*VLOOKUP($K$8,'Rate Sheet'!A:I,9,FALSE)),0)</f>
        <v>0</v>
      </c>
      <c r="L83" s="51">
        <f>ROUND(IF($E$83="Average",L82*VLOOKUP(L$8,'Rate Sheet'!A:Q,17,FALSE),L82*VLOOKUP($L$8,'Rate Sheet'!A:I,9,FALSE)),0)</f>
        <v>0</v>
      </c>
      <c r="M83" s="277"/>
    </row>
    <row r="84" spans="1:19" x14ac:dyDescent="0.2">
      <c r="C84" s="39"/>
      <c r="G84" s="49">
        <f t="shared" ref="G84:L84" si="31">G82+G83</f>
        <v>0</v>
      </c>
      <c r="H84" s="49">
        <f t="shared" si="31"/>
        <v>0</v>
      </c>
      <c r="I84" s="49">
        <f t="shared" si="31"/>
        <v>0</v>
      </c>
      <c r="J84" s="49">
        <f t="shared" si="31"/>
        <v>0</v>
      </c>
      <c r="K84" s="49">
        <f t="shared" si="31"/>
        <v>0</v>
      </c>
      <c r="L84" s="49">
        <f t="shared" si="31"/>
        <v>0</v>
      </c>
    </row>
    <row r="85" spans="1:19" ht="19.5" x14ac:dyDescent="0.4">
      <c r="C85" s="69" t="s">
        <v>387</v>
      </c>
      <c r="D85" s="67"/>
      <c r="E85" s="67"/>
    </row>
    <row r="86" spans="1:19" x14ac:dyDescent="0.2">
      <c r="C86" s="62"/>
      <c r="D86" s="62"/>
      <c r="E86" s="62"/>
    </row>
    <row r="87" spans="1:19" x14ac:dyDescent="0.2">
      <c r="C87" s="62"/>
      <c r="D87" s="62"/>
      <c r="E87" s="62"/>
      <c r="G87" t="s">
        <v>364</v>
      </c>
      <c r="H87" t="s">
        <v>365</v>
      </c>
      <c r="I87" t="s">
        <v>366</v>
      </c>
      <c r="J87" t="s">
        <v>367</v>
      </c>
      <c r="K87" t="s">
        <v>368</v>
      </c>
      <c r="L87" t="s">
        <v>369</v>
      </c>
    </row>
    <row r="88" spans="1:19" x14ac:dyDescent="0.2">
      <c r="C88" s="76" t="s">
        <v>400</v>
      </c>
      <c r="D88" s="70" t="s">
        <v>401</v>
      </c>
      <c r="E88" s="62"/>
    </row>
    <row r="89" spans="1:19" x14ac:dyDescent="0.2">
      <c r="C89" s="62"/>
      <c r="D89" s="71" t="s">
        <v>392</v>
      </c>
      <c r="E89" s="72"/>
      <c r="G89" s="82">
        <f>ROUND('Budget-FIT'!E66,0)</f>
        <v>0</v>
      </c>
      <c r="H89" s="82">
        <f>ROUND('Budget-FIT'!F66,0)</f>
        <v>0</v>
      </c>
      <c r="I89" s="82">
        <f>ROUND('Budget-FIT'!G66,0)</f>
        <v>0</v>
      </c>
      <c r="J89" s="82">
        <f>ROUND('Budget-FIT'!H66,0)</f>
        <v>0</v>
      </c>
      <c r="K89" s="82">
        <f>ROUND('Budget-FIT'!I66,0)</f>
        <v>0</v>
      </c>
      <c r="L89" s="82">
        <f>ROUND('Budget-FIT'!J66,0)</f>
        <v>0</v>
      </c>
    </row>
    <row r="90" spans="1:19" x14ac:dyDescent="0.2">
      <c r="C90" s="62"/>
      <c r="D90" s="71" t="s">
        <v>389</v>
      </c>
      <c r="E90" s="72"/>
      <c r="G90" s="82">
        <f>ROUND('Budget-FIT'!E67,0)</f>
        <v>0</v>
      </c>
      <c r="H90" s="82">
        <f>ROUND('Budget-FIT'!F67,0)</f>
        <v>0</v>
      </c>
      <c r="I90" s="82">
        <f>ROUND('Budget-FIT'!G67,0)</f>
        <v>0</v>
      </c>
      <c r="J90" s="82">
        <f>ROUND('Budget-FIT'!H67,0)</f>
        <v>0</v>
      </c>
      <c r="K90" s="82">
        <f>ROUND('Budget-FIT'!I67,0)</f>
        <v>0</v>
      </c>
      <c r="L90" s="82">
        <f>ROUND('Budget-FIT'!J67,0)</f>
        <v>0</v>
      </c>
    </row>
    <row r="91" spans="1:19" x14ac:dyDescent="0.2">
      <c r="C91" s="62"/>
      <c r="D91" s="71" t="s">
        <v>419</v>
      </c>
      <c r="E91" s="72"/>
      <c r="G91" s="82">
        <f>ROUND('Budget-FIT'!E68,0)</f>
        <v>0</v>
      </c>
      <c r="H91" s="82">
        <f>ROUND('Budget-FIT'!F68,0)</f>
        <v>0</v>
      </c>
      <c r="I91" s="82">
        <f>ROUND('Budget-FIT'!G68,0)</f>
        <v>0</v>
      </c>
      <c r="J91" s="82">
        <f>ROUND('Budget-FIT'!H68,0)</f>
        <v>0</v>
      </c>
      <c r="K91" s="82">
        <f>ROUND('Budget-FIT'!I68,0)</f>
        <v>0</v>
      </c>
      <c r="L91" s="82">
        <f>ROUND('Budget-FIT'!J68,0)</f>
        <v>0</v>
      </c>
    </row>
    <row r="92" spans="1:19" x14ac:dyDescent="0.2">
      <c r="C92" s="62"/>
      <c r="D92" s="71" t="s">
        <v>254</v>
      </c>
      <c r="E92" s="72"/>
      <c r="G92" s="82">
        <f>ROUND('Budget-FIT'!E69,0)</f>
        <v>0</v>
      </c>
      <c r="H92" s="82">
        <f>ROUND('Budget-FIT'!F69,0)</f>
        <v>0</v>
      </c>
      <c r="I92" s="82">
        <f>ROUND('Budget-FIT'!G69,0)</f>
        <v>0</v>
      </c>
      <c r="J92" s="82">
        <f>ROUND('Budget-FIT'!H69,0)</f>
        <v>0</v>
      </c>
      <c r="K92" s="82">
        <f>ROUND('Budget-FIT'!I69,0)</f>
        <v>0</v>
      </c>
      <c r="L92" s="82">
        <f>ROUND('Budget-FIT'!J69,0)</f>
        <v>0</v>
      </c>
    </row>
    <row r="93" spans="1:19" x14ac:dyDescent="0.2">
      <c r="C93" s="62"/>
      <c r="D93" s="62"/>
      <c r="E93" s="62"/>
    </row>
    <row r="94" spans="1:19" x14ac:dyDescent="0.2">
      <c r="C94" s="62"/>
      <c r="D94" s="70" t="s">
        <v>389</v>
      </c>
      <c r="E94" s="62"/>
      <c r="G94" t="s">
        <v>364</v>
      </c>
      <c r="H94" t="s">
        <v>365</v>
      </c>
      <c r="I94" t="s">
        <v>366</v>
      </c>
      <c r="J94" t="s">
        <v>367</v>
      </c>
      <c r="K94" t="s">
        <v>368</v>
      </c>
      <c r="L94" t="s">
        <v>369</v>
      </c>
    </row>
    <row r="95" spans="1:19" x14ac:dyDescent="0.2">
      <c r="C95" s="62"/>
      <c r="D95" s="71" t="s">
        <v>390</v>
      </c>
      <c r="E95" s="72"/>
      <c r="G95" s="82">
        <f>ROUND('Budget-FIT'!E72,0)</f>
        <v>0</v>
      </c>
      <c r="H95" s="82">
        <f>ROUND('Budget-FIT'!F72,0)</f>
        <v>0</v>
      </c>
      <c r="I95" s="82">
        <f>ROUND('Budget-FIT'!G72,0)</f>
        <v>0</v>
      </c>
      <c r="J95" s="82">
        <f>ROUND('Budget-FIT'!H72,0)</f>
        <v>0</v>
      </c>
      <c r="K95" s="82">
        <f>ROUND('Budget-FIT'!I72,0)</f>
        <v>0</v>
      </c>
      <c r="L95" s="82">
        <f>ROUND('Budget-FIT'!J72,0)</f>
        <v>0</v>
      </c>
    </row>
    <row r="96" spans="1:19" x14ac:dyDescent="0.2">
      <c r="C96" s="62"/>
      <c r="D96" s="71" t="s">
        <v>391</v>
      </c>
      <c r="E96" s="72"/>
      <c r="G96" s="82">
        <f>ROUND('Budget-FIT'!E73,0)</f>
        <v>0</v>
      </c>
      <c r="H96" s="82">
        <f>ROUND('Budget-FIT'!F73,0)</f>
        <v>0</v>
      </c>
      <c r="I96" s="82">
        <f>ROUND('Budget-FIT'!G73,0)</f>
        <v>0</v>
      </c>
      <c r="J96" s="82">
        <f>ROUND('Budget-FIT'!H73,0)</f>
        <v>0</v>
      </c>
      <c r="K96" s="82">
        <f>ROUND('Budget-FIT'!I73,0)</f>
        <v>0</v>
      </c>
      <c r="L96" s="82">
        <f>ROUND('Budget-FIT'!J73,0)</f>
        <v>0</v>
      </c>
    </row>
    <row r="97" spans="3:12" x14ac:dyDescent="0.2">
      <c r="C97" s="62"/>
      <c r="D97" s="62"/>
      <c r="E97" s="62"/>
    </row>
    <row r="98" spans="3:12" x14ac:dyDescent="0.2">
      <c r="C98" s="62"/>
      <c r="D98" s="62"/>
      <c r="E98" s="62"/>
    </row>
    <row r="99" spans="3:12" x14ac:dyDescent="0.2">
      <c r="C99" s="62"/>
      <c r="D99" s="70" t="s">
        <v>396</v>
      </c>
      <c r="E99" s="62"/>
      <c r="G99" t="s">
        <v>364</v>
      </c>
      <c r="H99" t="s">
        <v>365</v>
      </c>
      <c r="I99" t="s">
        <v>366</v>
      </c>
      <c r="J99" t="s">
        <v>367</v>
      </c>
      <c r="K99" t="s">
        <v>368</v>
      </c>
      <c r="L99" t="s">
        <v>369</v>
      </c>
    </row>
    <row r="100" spans="3:12" x14ac:dyDescent="0.2">
      <c r="C100" s="62"/>
      <c r="D100" s="71" t="s">
        <v>397</v>
      </c>
      <c r="E100" s="72"/>
      <c r="G100" s="82">
        <f>VALUE('Budget-FIT'!E77)</f>
        <v>0</v>
      </c>
      <c r="H100" s="82">
        <f>VALUE('Budget-FIT'!F77)</f>
        <v>0</v>
      </c>
      <c r="I100" s="82">
        <f>VALUE('Budget-FIT'!G77)</f>
        <v>0</v>
      </c>
      <c r="J100" s="82">
        <f>VALUE('Budget-FIT'!H77)</f>
        <v>0</v>
      </c>
      <c r="K100" s="82">
        <f>VALUE('Budget-FIT'!I77)</f>
        <v>0</v>
      </c>
      <c r="L100" s="82">
        <f>VALUE('Budget-FIT'!J77)</f>
        <v>0</v>
      </c>
    </row>
    <row r="101" spans="3:12" x14ac:dyDescent="0.2">
      <c r="C101" s="76" t="s">
        <v>400</v>
      </c>
      <c r="D101" s="71" t="s">
        <v>402</v>
      </c>
      <c r="E101" s="72"/>
      <c r="G101" s="82">
        <f>VALUE('Budget-FIT'!E78)</f>
        <v>0</v>
      </c>
      <c r="H101" s="82">
        <f>VALUE('Budget-FIT'!F78)</f>
        <v>0</v>
      </c>
      <c r="I101" s="82">
        <f>VALUE('Budget-FIT'!G78)</f>
        <v>0</v>
      </c>
      <c r="J101" s="82">
        <f>VALUE('Budget-FIT'!H78)</f>
        <v>0</v>
      </c>
      <c r="K101" s="82">
        <f>VALUE('Budget-FIT'!I78)</f>
        <v>0</v>
      </c>
      <c r="L101" s="82">
        <f>VALUE('Budget-FIT'!J78)</f>
        <v>0</v>
      </c>
    </row>
    <row r="102" spans="3:12" x14ac:dyDescent="0.2">
      <c r="C102" s="62"/>
      <c r="D102" s="62"/>
      <c r="E102" s="62"/>
    </row>
    <row r="103" spans="3:12" x14ac:dyDescent="0.2">
      <c r="C103" s="76" t="s">
        <v>400</v>
      </c>
      <c r="D103" s="70" t="s">
        <v>403</v>
      </c>
      <c r="E103" s="64"/>
      <c r="G103" t="s">
        <v>364</v>
      </c>
      <c r="H103" t="s">
        <v>365</v>
      </c>
      <c r="I103" t="s">
        <v>366</v>
      </c>
      <c r="J103" t="s">
        <v>367</v>
      </c>
      <c r="K103" t="s">
        <v>368</v>
      </c>
      <c r="L103" t="s">
        <v>369</v>
      </c>
    </row>
    <row r="104" spans="3:12" ht="13.15" customHeight="1" x14ac:dyDescent="0.2">
      <c r="C104" s="79"/>
      <c r="D104" s="323" t="s">
        <v>651</v>
      </c>
      <c r="E104" s="324"/>
      <c r="G104" s="82">
        <f>ROUND(IF(VALUE('Budget-FIT'!E34)=0,0,VLOOKUP('Budget-Output-Worksheet'!G8,'Rate Sheet'!A:AF,28,FALSE)*'Budget-FIT'!E34),0)</f>
        <v>0</v>
      </c>
      <c r="H104" s="82">
        <f>ROUND(IF(VALUE('Budget-FIT'!F34)=0,0,VLOOKUP('Budget-Output-Worksheet'!H9,'Rate Sheet'!A:AG,28,FALSE)*'Budget-FIT'!F34),0)</f>
        <v>0</v>
      </c>
      <c r="I104" s="82">
        <f>ROUND(IF(VALUE('Budget-FIT'!G34)=0,0,VLOOKUP('Budget-Output-Worksheet'!I8,'Rate Sheet'!A:AG,28,FALSE)*'Budget-FIT'!G34),0)</f>
        <v>0</v>
      </c>
      <c r="J104" s="82">
        <f>ROUND(IF(VALUE('Budget-FIT'!H34)=0,0,VLOOKUP('Budget-Output-Worksheet'!J8,'Rate Sheet'!A:AG,28,FALSE)*'Budget-FIT'!H34),0)</f>
        <v>0</v>
      </c>
      <c r="K104" s="82">
        <f>ROUND(IF(VALUE('Budget-FIT'!I34)=0,0,VLOOKUP('Budget-Output-Worksheet'!K8,'Rate Sheet'!A:AG,28,FALSE)*'Budget-FIT'!I34),0)</f>
        <v>0</v>
      </c>
      <c r="L104" s="82">
        <f>ROUND(IF(VALUE('Budget-FIT'!J34)=0,0,VLOOKUP('Budget-Output-Worksheet'!L8,'Rate Sheet'!A:AG,28,FALSE)*'Budget-FIT'!J34),0)</f>
        <v>0</v>
      </c>
    </row>
    <row r="105" spans="3:12" x14ac:dyDescent="0.2">
      <c r="C105" s="76"/>
      <c r="D105" s="71" t="s">
        <v>652</v>
      </c>
      <c r="E105" s="73"/>
      <c r="G105" s="226">
        <f>'Budget-FIT'!E82</f>
        <v>0</v>
      </c>
      <c r="H105" s="226">
        <f>'Budget-FIT'!F82</f>
        <v>0</v>
      </c>
      <c r="I105" s="226">
        <f>'Budget-FIT'!G82</f>
        <v>0</v>
      </c>
      <c r="J105" s="226">
        <f>'Budget-FIT'!H82</f>
        <v>0</v>
      </c>
      <c r="K105" s="226">
        <f>'Budget-FIT'!I82</f>
        <v>0</v>
      </c>
      <c r="L105" s="226">
        <f>'Budget-FIT'!J82</f>
        <v>0</v>
      </c>
    </row>
    <row r="106" spans="3:12" x14ac:dyDescent="0.2">
      <c r="C106" s="62"/>
      <c r="D106" s="62" t="s">
        <v>254</v>
      </c>
      <c r="E106" s="62"/>
      <c r="G106">
        <f>'Budget-FIT'!E83</f>
        <v>0</v>
      </c>
      <c r="H106">
        <f>'Budget-FIT'!F83</f>
        <v>0</v>
      </c>
      <c r="I106">
        <f>'Budget-FIT'!G83</f>
        <v>0</v>
      </c>
      <c r="J106">
        <f>'Budget-FIT'!H83</f>
        <v>0</v>
      </c>
      <c r="K106">
        <f>'Budget-FIT'!I83</f>
        <v>0</v>
      </c>
      <c r="L106">
        <f>'Budget-FIT'!J83</f>
        <v>0</v>
      </c>
    </row>
    <row r="107" spans="3:12" x14ac:dyDescent="0.2">
      <c r="C107" s="62"/>
      <c r="D107" s="62" t="s">
        <v>653</v>
      </c>
      <c r="E107" s="62"/>
      <c r="G107" s="227">
        <f t="shared" ref="G107:L107" si="32">SUM(G104:G106)</f>
        <v>0</v>
      </c>
      <c r="H107" s="227">
        <f t="shared" si="32"/>
        <v>0</v>
      </c>
      <c r="I107" s="227">
        <f t="shared" si="32"/>
        <v>0</v>
      </c>
      <c r="J107" s="227">
        <f t="shared" si="32"/>
        <v>0</v>
      </c>
      <c r="K107" s="227">
        <f t="shared" si="32"/>
        <v>0</v>
      </c>
      <c r="L107" s="227">
        <f t="shared" si="32"/>
        <v>0</v>
      </c>
    </row>
    <row r="108" spans="3:12" x14ac:dyDescent="0.2">
      <c r="C108" s="62"/>
      <c r="D108" s="62"/>
      <c r="E108" s="62"/>
      <c r="G108" t="s">
        <v>364</v>
      </c>
      <c r="H108" t="s">
        <v>365</v>
      </c>
      <c r="I108" t="s">
        <v>366</v>
      </c>
      <c r="J108" t="s">
        <v>367</v>
      </c>
      <c r="K108" t="s">
        <v>368</v>
      </c>
      <c r="L108" t="s">
        <v>369</v>
      </c>
    </row>
    <row r="109" spans="3:12" x14ac:dyDescent="0.2">
      <c r="C109" s="79" t="s">
        <v>413</v>
      </c>
      <c r="D109" s="74" t="s">
        <v>414</v>
      </c>
      <c r="E109" s="75"/>
      <c r="G109" s="82">
        <f>ROUND(IF(VALUE(G32)=0,0,VLOOKUP('Budget-Output-Worksheet'!G8,'Rate Sheet'!A:AF,29,FALSE)*G32),0)</f>
        <v>0</v>
      </c>
      <c r="H109" s="82">
        <f>ROUND(IF(VALUE(H32)=0,0,VLOOKUP('Budget-Output-Worksheet'!H9,'Rate Sheet'!A:AG,29,FALSE)*H32),0)</f>
        <v>0</v>
      </c>
      <c r="I109" s="82">
        <f>ROUND(IF(VALUE('Budget-FIT'!G34)=0,0,VLOOKUP('Budget-Output-Worksheet'!I8,'Rate Sheet'!A:AG,29,FALSE)*'Budget-FIT'!G34),0)</f>
        <v>0</v>
      </c>
      <c r="J109" s="82">
        <f>ROUND(IF(VALUE('Budget-FIT'!H34)=0,0,VLOOKUP('Budget-Output-Worksheet'!J8,'Rate Sheet'!A:AG,29,FALSE)*'Budget-FIT'!H34),0)</f>
        <v>0</v>
      </c>
      <c r="K109" s="82">
        <f>ROUND(IF(VALUE('Budget-FIT'!I34)=0,0,VLOOKUP('Budget-Output-Worksheet'!K8,'Rate Sheet'!A:AG,29,FALSE)*'Budget-FIT'!I34),0)</f>
        <v>0</v>
      </c>
      <c r="L109" s="82">
        <f>ROUND(IF(VALUE('Budget-FIT'!J34)=0,0,VLOOKUP('Budget-Output-Worksheet'!L8,'Rate Sheet'!A:AG,29,FALSE)*'Budget-FIT'!J34),0)</f>
        <v>0</v>
      </c>
    </row>
    <row r="110" spans="3:12" x14ac:dyDescent="0.2">
      <c r="C110" s="62"/>
      <c r="D110" s="77"/>
      <c r="E110" s="78"/>
    </row>
    <row r="111" spans="3:12" x14ac:dyDescent="0.2">
      <c r="C111" s="62"/>
      <c r="D111" s="62"/>
      <c r="E111" s="62"/>
      <c r="G111" t="s">
        <v>364</v>
      </c>
      <c r="H111" t="s">
        <v>365</v>
      </c>
      <c r="I111" t="s">
        <v>366</v>
      </c>
      <c r="J111" t="s">
        <v>367</v>
      </c>
      <c r="K111" t="s">
        <v>368</v>
      </c>
      <c r="L111" t="s">
        <v>369</v>
      </c>
    </row>
    <row r="112" spans="3:12" x14ac:dyDescent="0.2">
      <c r="C112" s="76" t="s">
        <v>0</v>
      </c>
      <c r="D112" s="74" t="s">
        <v>404</v>
      </c>
      <c r="E112" s="75"/>
      <c r="G112" s="82">
        <f>ROUND('Budget-FIT'!E88,0)</f>
        <v>0</v>
      </c>
      <c r="H112" s="82">
        <f>ROUND('Budget-FIT'!F88,0)</f>
        <v>0</v>
      </c>
      <c r="I112" s="82">
        <f>ROUND('Budget-FIT'!G88,0)</f>
        <v>0</v>
      </c>
      <c r="J112" s="82">
        <f>ROUND('Budget-FIT'!H88,0)</f>
        <v>0</v>
      </c>
      <c r="K112" s="82">
        <f>ROUND('Budget-FIT'!I88,0)</f>
        <v>0</v>
      </c>
      <c r="L112" s="82">
        <f>ROUND('Budget-FIT'!J88,0)</f>
        <v>0</v>
      </c>
    </row>
    <row r="113" spans="3:12" x14ac:dyDescent="0.2">
      <c r="C113" s="76"/>
      <c r="D113" s="77"/>
      <c r="E113" s="78"/>
    </row>
    <row r="114" spans="3:12" x14ac:dyDescent="0.2">
      <c r="C114" s="62"/>
      <c r="D114" s="62"/>
      <c r="E114" s="62"/>
      <c r="G114" t="s">
        <v>364</v>
      </c>
      <c r="H114" t="s">
        <v>365</v>
      </c>
      <c r="I114" t="s">
        <v>366</v>
      </c>
      <c r="J114" t="s">
        <v>367</v>
      </c>
      <c r="K114" t="s">
        <v>368</v>
      </c>
      <c r="L114" t="s">
        <v>369</v>
      </c>
    </row>
    <row r="115" spans="3:12" x14ac:dyDescent="0.2">
      <c r="C115" s="64"/>
      <c r="D115" s="80" t="s">
        <v>393</v>
      </c>
      <c r="E115" s="72"/>
      <c r="G115" s="82">
        <f>ROUND('Budget-FIT'!E91,0)</f>
        <v>0</v>
      </c>
      <c r="H115" s="82">
        <f>ROUND('Budget-FIT'!F91,0)</f>
        <v>0</v>
      </c>
      <c r="I115" s="82">
        <f>ROUND('Budget-FIT'!G91,0)</f>
        <v>0</v>
      </c>
      <c r="J115" s="82">
        <f>ROUND('Budget-FIT'!H91,0)</f>
        <v>0</v>
      </c>
      <c r="K115" s="82">
        <f>ROUND('Budget-FIT'!I91,0)</f>
        <v>0</v>
      </c>
      <c r="L115" s="82">
        <f>ROUND('Budget-FIT'!J91,0)</f>
        <v>0</v>
      </c>
    </row>
    <row r="116" spans="3:12" x14ac:dyDescent="0.2">
      <c r="C116" s="64"/>
      <c r="D116" s="80" t="s">
        <v>405</v>
      </c>
      <c r="E116" s="72"/>
      <c r="G116" s="82">
        <f>ROUND('Budget-FIT'!E92,0)</f>
        <v>0</v>
      </c>
      <c r="H116" s="82">
        <f>ROUND('Budget-FIT'!F92,0)</f>
        <v>0</v>
      </c>
      <c r="I116" s="82">
        <f>ROUND('Budget-FIT'!G92,0)</f>
        <v>0</v>
      </c>
      <c r="J116" s="82">
        <f>ROUND('Budget-FIT'!H92,0)</f>
        <v>0</v>
      </c>
      <c r="K116" s="82">
        <f>ROUND('Budget-FIT'!I92,0)</f>
        <v>0</v>
      </c>
      <c r="L116" s="82">
        <f>ROUND('Budget-FIT'!J92,0)</f>
        <v>0</v>
      </c>
    </row>
    <row r="117" spans="3:12" x14ac:dyDescent="0.2">
      <c r="C117" s="64"/>
      <c r="D117" s="80" t="s">
        <v>394</v>
      </c>
      <c r="E117" s="72"/>
      <c r="G117" s="82">
        <f>ROUND('Budget-FIT'!E93,0)</f>
        <v>0</v>
      </c>
      <c r="H117" s="82">
        <f>ROUND('Budget-FIT'!F93,0)</f>
        <v>0</v>
      </c>
      <c r="I117" s="82">
        <f>ROUND('Budget-FIT'!G93,0)</f>
        <v>0</v>
      </c>
      <c r="J117" s="82">
        <f>ROUND('Budget-FIT'!H93,0)</f>
        <v>0</v>
      </c>
      <c r="K117" s="82">
        <f>ROUND('Budget-FIT'!I93,0)</f>
        <v>0</v>
      </c>
      <c r="L117" s="82">
        <f>ROUND('Budget-FIT'!J93,0)</f>
        <v>0</v>
      </c>
    </row>
    <row r="118" spans="3:12" x14ac:dyDescent="0.2">
      <c r="C118" s="64"/>
      <c r="D118" s="80" t="s">
        <v>395</v>
      </c>
      <c r="E118" s="72"/>
      <c r="G118" s="82">
        <f>ROUND('Budget-FIT'!E94,0)</f>
        <v>0</v>
      </c>
      <c r="H118" s="82">
        <f>ROUND('Budget-FIT'!F94,0)</f>
        <v>0</v>
      </c>
      <c r="I118" s="82">
        <f>ROUND('Budget-FIT'!G94,0)</f>
        <v>0</v>
      </c>
      <c r="J118" s="82">
        <f>ROUND('Budget-FIT'!H94,0)</f>
        <v>0</v>
      </c>
      <c r="K118" s="82">
        <f>ROUND('Budget-FIT'!I94,0)</f>
        <v>0</v>
      </c>
      <c r="L118" s="82">
        <f>ROUND('Budget-FIT'!J94,0)</f>
        <v>0</v>
      </c>
    </row>
    <row r="119" spans="3:12" x14ac:dyDescent="0.2">
      <c r="C119" s="64"/>
      <c r="D119" s="80" t="s">
        <v>398</v>
      </c>
      <c r="E119" s="72"/>
      <c r="G119" s="82">
        <f>ROUND('Budget-FIT'!E95,0)</f>
        <v>0</v>
      </c>
      <c r="H119" s="82">
        <f>ROUND('Budget-FIT'!F95,0)</f>
        <v>0</v>
      </c>
      <c r="I119" s="82">
        <f>ROUND('Budget-FIT'!G95,0)</f>
        <v>0</v>
      </c>
      <c r="J119" s="82">
        <f>ROUND('Budget-FIT'!H95,0)</f>
        <v>0</v>
      </c>
      <c r="K119" s="82">
        <f>ROUND('Budget-FIT'!I95,0)</f>
        <v>0</v>
      </c>
      <c r="L119" s="82">
        <f>ROUND('Budget-FIT'!J95,0)</f>
        <v>0</v>
      </c>
    </row>
    <row r="120" spans="3:12" x14ac:dyDescent="0.2">
      <c r="C120" s="64"/>
      <c r="D120" s="80" t="s">
        <v>399</v>
      </c>
      <c r="E120" s="72"/>
      <c r="G120" s="82">
        <f>ROUND('Budget-FIT'!E96,0)</f>
        <v>0</v>
      </c>
      <c r="H120" s="82">
        <f>ROUND('Budget-FIT'!F96,0)</f>
        <v>0</v>
      </c>
      <c r="I120" s="82">
        <f>ROUND('Budget-FIT'!G96,0)</f>
        <v>0</v>
      </c>
      <c r="J120" s="82">
        <f>ROUND('Budget-FIT'!H96,0)</f>
        <v>0</v>
      </c>
      <c r="K120" s="82">
        <f>ROUND('Budget-FIT'!I96,0)</f>
        <v>0</v>
      </c>
      <c r="L120" s="82">
        <f>ROUND('Budget-FIT'!J96,0)</f>
        <v>0</v>
      </c>
    </row>
    <row r="121" spans="3:12" x14ac:dyDescent="0.2">
      <c r="C121" s="64"/>
      <c r="D121" s="80" t="s">
        <v>408</v>
      </c>
      <c r="E121" s="72"/>
      <c r="G121" s="82">
        <f>ROUND('Budget-FIT'!E97,0)</f>
        <v>0</v>
      </c>
      <c r="H121" s="82">
        <f>ROUND('Budget-FIT'!F97,0)</f>
        <v>0</v>
      </c>
      <c r="I121" s="82">
        <f>ROUND('Budget-FIT'!G97,0)</f>
        <v>0</v>
      </c>
      <c r="J121" s="82">
        <f>ROUND('Budget-FIT'!H97,0)</f>
        <v>0</v>
      </c>
      <c r="K121" s="82">
        <f>ROUND('Budget-FIT'!I97,0)</f>
        <v>0</v>
      </c>
      <c r="L121" s="82">
        <f>ROUND('Budget-FIT'!J97,0)</f>
        <v>0</v>
      </c>
    </row>
    <row r="122" spans="3:12" x14ac:dyDescent="0.2">
      <c r="C122" s="64"/>
      <c r="D122" s="80" t="s">
        <v>408</v>
      </c>
      <c r="E122" s="72"/>
      <c r="G122" s="82">
        <f>ROUND('Budget-FIT'!E98,0)</f>
        <v>0</v>
      </c>
      <c r="H122" s="82">
        <f>ROUND('Budget-FIT'!F98,0)</f>
        <v>0</v>
      </c>
      <c r="I122" s="82">
        <f>ROUND('Budget-FIT'!G98,0)</f>
        <v>0</v>
      </c>
      <c r="J122" s="82">
        <f>ROUND('Budget-FIT'!H98,0)</f>
        <v>0</v>
      </c>
      <c r="K122" s="82">
        <f>ROUND('Budget-FIT'!I98,0)</f>
        <v>0</v>
      </c>
      <c r="L122" s="82">
        <f>ROUND('Budget-FIT'!J98,0)</f>
        <v>0</v>
      </c>
    </row>
    <row r="123" spans="3:12" x14ac:dyDescent="0.2">
      <c r="C123" s="64"/>
      <c r="D123" s="62"/>
      <c r="E123" s="62"/>
    </row>
    <row r="124" spans="3:12" x14ac:dyDescent="0.2">
      <c r="C124" s="133" t="s">
        <v>407</v>
      </c>
      <c r="D124" s="134" t="s">
        <v>406</v>
      </c>
      <c r="E124" s="135"/>
      <c r="G124" t="s">
        <v>364</v>
      </c>
      <c r="H124" t="s">
        <v>365</v>
      </c>
      <c r="I124" t="s">
        <v>366</v>
      </c>
      <c r="J124" t="s">
        <v>367</v>
      </c>
      <c r="K124" t="s">
        <v>368</v>
      </c>
      <c r="L124" t="s">
        <v>369</v>
      </c>
    </row>
    <row r="125" spans="3:12" x14ac:dyDescent="0.2">
      <c r="C125" s="64"/>
      <c r="D125" s="71" t="str">
        <f>CONCATENATE('Budget-FIT'!C101)</f>
        <v/>
      </c>
      <c r="E125" s="72"/>
      <c r="G125" s="82">
        <f>'Budget-FIT'!E101</f>
        <v>0</v>
      </c>
      <c r="H125" s="82">
        <f>'Budget-FIT'!F101</f>
        <v>0</v>
      </c>
      <c r="I125" s="82">
        <f>'Budget-FIT'!G101</f>
        <v>0</v>
      </c>
      <c r="J125" s="82">
        <f>'Budget-FIT'!H101</f>
        <v>0</v>
      </c>
      <c r="K125" s="82">
        <f>'Budget-FIT'!I101</f>
        <v>0</v>
      </c>
      <c r="L125" s="82">
        <f>'Budget-FIT'!J101</f>
        <v>0</v>
      </c>
    </row>
    <row r="126" spans="3:12" x14ac:dyDescent="0.2">
      <c r="C126" s="62"/>
      <c r="D126" s="71" t="str">
        <f>CONCATENATE('Budget-FIT'!C102)</f>
        <v/>
      </c>
      <c r="E126" s="72"/>
      <c r="G126" s="82">
        <f>'Budget-FIT'!E102</f>
        <v>0</v>
      </c>
      <c r="H126" s="82">
        <f>'Budget-FIT'!F102</f>
        <v>0</v>
      </c>
      <c r="I126" s="82">
        <f>'Budget-FIT'!G102</f>
        <v>0</v>
      </c>
      <c r="J126" s="82">
        <f>'Budget-FIT'!H102</f>
        <v>0</v>
      </c>
      <c r="K126" s="82">
        <f>'Budget-FIT'!I102</f>
        <v>0</v>
      </c>
      <c r="L126" s="82">
        <f>'Budget-FIT'!J102</f>
        <v>0</v>
      </c>
    </row>
    <row r="127" spans="3:12" x14ac:dyDescent="0.2">
      <c r="C127" s="62"/>
      <c r="D127" s="71" t="str">
        <f>CONCATENATE('Budget-FIT'!C103)</f>
        <v/>
      </c>
      <c r="E127" s="72"/>
      <c r="G127" s="82">
        <f>'Budget-FIT'!E103</f>
        <v>0</v>
      </c>
      <c r="H127" s="82">
        <f>'Budget-FIT'!F103</f>
        <v>0</v>
      </c>
      <c r="I127" s="82">
        <f>'Budget-FIT'!G103</f>
        <v>0</v>
      </c>
      <c r="J127" s="82">
        <f>'Budget-FIT'!H103</f>
        <v>0</v>
      </c>
      <c r="K127" s="82">
        <f>'Budget-FIT'!I103</f>
        <v>0</v>
      </c>
      <c r="L127" s="82">
        <f>'Budget-FIT'!J103</f>
        <v>0</v>
      </c>
    </row>
    <row r="128" spans="3:12" x14ac:dyDescent="0.2">
      <c r="C128" s="62"/>
      <c r="D128" s="71" t="str">
        <f>CONCATENATE('Budget-FIT'!C104)</f>
        <v/>
      </c>
      <c r="E128" s="72"/>
      <c r="G128" s="82">
        <f>'Budget-FIT'!E104</f>
        <v>0</v>
      </c>
      <c r="H128" s="82">
        <f>'Budget-FIT'!F104</f>
        <v>0</v>
      </c>
      <c r="I128" s="82">
        <f>'Budget-FIT'!G104</f>
        <v>0</v>
      </c>
      <c r="J128" s="82">
        <f>'Budget-FIT'!H104</f>
        <v>0</v>
      </c>
      <c r="K128" s="82">
        <f>'Budget-FIT'!I104</f>
        <v>0</v>
      </c>
      <c r="L128" s="82">
        <f>'Budget-FIT'!J104</f>
        <v>0</v>
      </c>
    </row>
    <row r="129" spans="1:12" x14ac:dyDescent="0.2">
      <c r="C129" s="62"/>
      <c r="D129" s="71" t="str">
        <f>CONCATENATE('Budget-FIT'!C105)</f>
        <v/>
      </c>
      <c r="E129" s="72"/>
      <c r="G129" s="82">
        <f>'Budget-FIT'!E105</f>
        <v>0</v>
      </c>
      <c r="H129" s="82">
        <f>'Budget-FIT'!F105</f>
        <v>0</v>
      </c>
      <c r="I129" s="82">
        <f>'Budget-FIT'!G105</f>
        <v>0</v>
      </c>
      <c r="J129" s="82">
        <f>'Budget-FIT'!H105</f>
        <v>0</v>
      </c>
      <c r="K129" s="82">
        <f>'Budget-FIT'!I105</f>
        <v>0</v>
      </c>
      <c r="L129" s="82">
        <f>'Budget-FIT'!J105</f>
        <v>0</v>
      </c>
    </row>
    <row r="130" spans="1:12" x14ac:dyDescent="0.2">
      <c r="C130" s="62"/>
      <c r="D130" s="62"/>
      <c r="E130" s="62"/>
    </row>
    <row r="131" spans="1:12" hidden="1" x14ac:dyDescent="0.2">
      <c r="A131" s="139"/>
    </row>
    <row r="132" spans="1:12" hidden="1" x14ac:dyDescent="0.2">
      <c r="A132" s="139"/>
    </row>
    <row r="133" spans="1:12" hidden="1" x14ac:dyDescent="0.2">
      <c r="A133" s="139"/>
      <c r="C133" s="136" t="s">
        <v>406</v>
      </c>
      <c r="D133" s="136"/>
      <c r="E133" s="65" t="s">
        <v>473</v>
      </c>
      <c r="G133" t="s">
        <v>364</v>
      </c>
      <c r="H133" t="s">
        <v>365</v>
      </c>
      <c r="I133" t="s">
        <v>366</v>
      </c>
      <c r="J133" t="s">
        <v>367</v>
      </c>
      <c r="K133" t="s">
        <v>368</v>
      </c>
      <c r="L133" t="s">
        <v>369</v>
      </c>
    </row>
    <row r="134" spans="1:12" hidden="1" x14ac:dyDescent="0.2">
      <c r="A134" s="139"/>
      <c r="D134" t="str">
        <f t="shared" ref="D134:E139" si="33">D125</f>
        <v/>
      </c>
      <c r="E134">
        <f t="shared" si="33"/>
        <v>0</v>
      </c>
      <c r="G134" s="49">
        <f t="shared" ref="G134:G139" si="34">G125</f>
        <v>0</v>
      </c>
      <c r="H134" s="49">
        <f t="shared" ref="H134:L139" si="35">G134+H125</f>
        <v>0</v>
      </c>
      <c r="I134" s="49">
        <f t="shared" si="35"/>
        <v>0</v>
      </c>
      <c r="J134" s="49">
        <f t="shared" si="35"/>
        <v>0</v>
      </c>
      <c r="K134" s="49">
        <f t="shared" si="35"/>
        <v>0</v>
      </c>
      <c r="L134" s="49">
        <f t="shared" si="35"/>
        <v>0</v>
      </c>
    </row>
    <row r="135" spans="1:12" hidden="1" x14ac:dyDescent="0.2">
      <c r="A135" s="139"/>
      <c r="D135" t="str">
        <f t="shared" si="33"/>
        <v/>
      </c>
      <c r="E135">
        <f t="shared" si="33"/>
        <v>0</v>
      </c>
      <c r="G135" s="49">
        <f t="shared" si="34"/>
        <v>0</v>
      </c>
      <c r="H135" s="49">
        <f t="shared" si="35"/>
        <v>0</v>
      </c>
      <c r="I135" s="49">
        <f t="shared" si="35"/>
        <v>0</v>
      </c>
      <c r="J135" s="49">
        <f t="shared" si="35"/>
        <v>0</v>
      </c>
      <c r="K135" s="49">
        <f t="shared" si="35"/>
        <v>0</v>
      </c>
      <c r="L135" s="49">
        <f t="shared" si="35"/>
        <v>0</v>
      </c>
    </row>
    <row r="136" spans="1:12" hidden="1" x14ac:dyDescent="0.2">
      <c r="A136" s="139"/>
      <c r="D136" t="str">
        <f t="shared" si="33"/>
        <v/>
      </c>
      <c r="E136">
        <f t="shared" si="33"/>
        <v>0</v>
      </c>
      <c r="G136" s="49">
        <f t="shared" si="34"/>
        <v>0</v>
      </c>
      <c r="H136" s="49">
        <f t="shared" si="35"/>
        <v>0</v>
      </c>
      <c r="I136" s="49">
        <f t="shared" si="35"/>
        <v>0</v>
      </c>
      <c r="J136" s="49">
        <f t="shared" si="35"/>
        <v>0</v>
      </c>
      <c r="K136" s="49">
        <f t="shared" si="35"/>
        <v>0</v>
      </c>
      <c r="L136" s="49">
        <f t="shared" si="35"/>
        <v>0</v>
      </c>
    </row>
    <row r="137" spans="1:12" hidden="1" x14ac:dyDescent="0.2">
      <c r="A137" s="139"/>
      <c r="D137" t="str">
        <f t="shared" si="33"/>
        <v/>
      </c>
      <c r="E137">
        <f t="shared" si="33"/>
        <v>0</v>
      </c>
      <c r="G137" s="49">
        <f t="shared" si="34"/>
        <v>0</v>
      </c>
      <c r="H137" s="49">
        <f t="shared" si="35"/>
        <v>0</v>
      </c>
      <c r="I137" s="49">
        <f t="shared" si="35"/>
        <v>0</v>
      </c>
      <c r="J137" s="49">
        <f t="shared" si="35"/>
        <v>0</v>
      </c>
      <c r="K137" s="49">
        <f t="shared" si="35"/>
        <v>0</v>
      </c>
      <c r="L137" s="49">
        <f t="shared" si="35"/>
        <v>0</v>
      </c>
    </row>
    <row r="138" spans="1:12" hidden="1" x14ac:dyDescent="0.2">
      <c r="A138" s="139"/>
      <c r="D138" t="str">
        <f t="shared" si="33"/>
        <v/>
      </c>
      <c r="E138">
        <f t="shared" si="33"/>
        <v>0</v>
      </c>
      <c r="G138" s="49">
        <f t="shared" si="34"/>
        <v>0</v>
      </c>
      <c r="H138" s="49">
        <f t="shared" si="35"/>
        <v>0</v>
      </c>
      <c r="I138" s="49">
        <f t="shared" si="35"/>
        <v>0</v>
      </c>
      <c r="J138" s="49">
        <f t="shared" si="35"/>
        <v>0</v>
      </c>
      <c r="K138" s="49">
        <f t="shared" si="35"/>
        <v>0</v>
      </c>
      <c r="L138" s="49">
        <f t="shared" si="35"/>
        <v>0</v>
      </c>
    </row>
    <row r="139" spans="1:12" hidden="1" x14ac:dyDescent="0.2">
      <c r="A139" s="139"/>
      <c r="D139">
        <f t="shared" si="33"/>
        <v>0</v>
      </c>
      <c r="E139">
        <f t="shared" si="33"/>
        <v>0</v>
      </c>
      <c r="G139" s="49">
        <f t="shared" si="34"/>
        <v>0</v>
      </c>
      <c r="H139" s="49">
        <f t="shared" si="35"/>
        <v>0</v>
      </c>
      <c r="I139" s="49">
        <f t="shared" si="35"/>
        <v>0</v>
      </c>
      <c r="J139" s="49">
        <f t="shared" si="35"/>
        <v>0</v>
      </c>
      <c r="K139" s="49">
        <f t="shared" si="35"/>
        <v>0</v>
      </c>
      <c r="L139" s="49">
        <f t="shared" si="35"/>
        <v>0</v>
      </c>
    </row>
    <row r="141" spans="1:12" x14ac:dyDescent="0.2">
      <c r="C141" s="136" t="s">
        <v>406</v>
      </c>
      <c r="D141" s="136"/>
      <c r="E141" s="65" t="s">
        <v>471</v>
      </c>
      <c r="G141" t="s">
        <v>364</v>
      </c>
      <c r="H141" t="s">
        <v>365</v>
      </c>
      <c r="I141" t="s">
        <v>366</v>
      </c>
      <c r="J141" t="s">
        <v>367</v>
      </c>
      <c r="K141" t="s">
        <v>368</v>
      </c>
      <c r="L141" t="s">
        <v>369</v>
      </c>
    </row>
    <row r="142" spans="1:12" x14ac:dyDescent="0.2">
      <c r="C142" s="64"/>
      <c r="D142" s="71" t="str">
        <f>CONCATENATE('Budget-FIT'!C119)</f>
        <v/>
      </c>
      <c r="E142" s="72"/>
      <c r="G142" s="82">
        <f>IF(G134&gt;=25000,25000,G134)</f>
        <v>0</v>
      </c>
      <c r="H142" s="82">
        <f>IF(H134&lt;=25000,H125,25000-G142)</f>
        <v>0</v>
      </c>
      <c r="I142" s="82">
        <f>IF((G142+H142)&gt;=25000,0,IF(I134&lt;=25000,I125,25000-H142-G142))</f>
        <v>0</v>
      </c>
      <c r="J142" s="82">
        <f>IF((G142+H142+I142)&gt;=25000,0,IF(J134&lt;=25000,J125,25000-I142-H142-G142))</f>
        <v>0</v>
      </c>
      <c r="K142" s="82">
        <f>IF((G142+H142+I142+J142)&gt;=25000,0,IF(K134&lt;=25000,K125,(25000-J142-I142-H142-G142)))</f>
        <v>0</v>
      </c>
      <c r="L142" s="82">
        <f>IF((G142+H142++I142+J142+K142)&gt;=25000,0,IF(L134&lt;=25000,L125,25000-K142-J142-I142-H142-G142))</f>
        <v>0</v>
      </c>
    </row>
    <row r="143" spans="1:12" x14ac:dyDescent="0.2">
      <c r="C143" s="62"/>
      <c r="D143" s="71" t="str">
        <f>CONCATENATE('Budget-FIT'!C120)</f>
        <v/>
      </c>
      <c r="E143" s="72"/>
      <c r="G143" s="82">
        <f>IF(G135&gt;=25000,25000,G135)</f>
        <v>0</v>
      </c>
      <c r="H143" s="82">
        <f>IF(H135&lt;=25000,H126,25000-G143)</f>
        <v>0</v>
      </c>
      <c r="I143" s="82">
        <f>IF((G143+H143)&gt;=25000,0,IF(I135&lt;=25000,I126,25000-H143-G143))</f>
        <v>0</v>
      </c>
      <c r="J143" s="82">
        <f>IF((G143+H143+I143)&gt;=25000,0,IF(J135&lt;=25000,J126,25000-I143-H143-G143))</f>
        <v>0</v>
      </c>
      <c r="K143" s="82">
        <f>IF((G143+H143+I143+J143)&gt;=25000,0,IF(K135&lt;=25000,K126,(25000-J143-I143-H143-G143)))</f>
        <v>0</v>
      </c>
      <c r="L143" s="82">
        <f>IF((G143+H143++I143+J143+K143)&gt;=25000,0,IF(L135&lt;=25000,L126,25000-K143-J143-I143-H143-G143))</f>
        <v>0</v>
      </c>
    </row>
    <row r="144" spans="1:12" x14ac:dyDescent="0.2">
      <c r="C144" s="62"/>
      <c r="D144" s="71" t="str">
        <f>CONCATENATE('Budget-FIT'!C121)</f>
        <v/>
      </c>
      <c r="E144" s="72"/>
      <c r="G144" s="82">
        <f>IF(G136&gt;=25000,25000,G136)</f>
        <v>0</v>
      </c>
      <c r="H144" s="82">
        <f>IF(H136&lt;=25000,H127,25000-G144)</f>
        <v>0</v>
      </c>
      <c r="I144" s="82">
        <f>IF((G144+H144)&gt;=25000,0,IF(I136&lt;=25000,I127,25000-H144-G144))</f>
        <v>0</v>
      </c>
      <c r="J144" s="82">
        <f>IF((G144+H144+I144)&gt;=25000,0,IF(J136&lt;=25000,J127,25000-I144-H144-G144))</f>
        <v>0</v>
      </c>
      <c r="K144" s="82">
        <f>IF((G144+H144+I144+J144)&gt;=25000,0,IF(K136&lt;=25000,K127,(25000-J144-I144-H144-G144)))</f>
        <v>0</v>
      </c>
      <c r="L144" s="82">
        <f>IF((G144+H144++I144+J144+K144)&gt;=25000,0,IF(L136&lt;=25000,L127,25000-K144-J144-I144-H144-G144))</f>
        <v>0</v>
      </c>
    </row>
    <row r="145" spans="1:12" x14ac:dyDescent="0.2">
      <c r="C145" s="62"/>
      <c r="D145" s="71" t="str">
        <f>CONCATENATE('Budget-FIT'!C122)</f>
        <v/>
      </c>
      <c r="E145" s="72"/>
      <c r="G145" s="82">
        <f>IF(G137&gt;=25000,25000,G137)</f>
        <v>0</v>
      </c>
      <c r="H145" s="82">
        <f>IF(H137&lt;=25000,H128,25000-G145)</f>
        <v>0</v>
      </c>
      <c r="I145" s="82">
        <f>IF((G145+H145)&gt;=25000,0,IF(I137&lt;=25000,I128,25000-H145-G145))</f>
        <v>0</v>
      </c>
      <c r="J145" s="82">
        <f>IF((G145+H145+I145)&gt;=25000,0,IF(J137&lt;=25000,J128,25000-I145-H145-G145))</f>
        <v>0</v>
      </c>
      <c r="K145" s="82">
        <f>IF((G145+H145+I145+J145)&gt;=25000,0,IF(K137&lt;=25000,K128,(25000-J145-I145-H145-G145)))</f>
        <v>0</v>
      </c>
      <c r="L145" s="82">
        <f>IF((G145+H145++I145+J145+K145)&gt;=25000,0,IF(L137&lt;=25000,L128,25000-K145-J145-I145-H145-G145))</f>
        <v>0</v>
      </c>
    </row>
    <row r="146" spans="1:12" x14ac:dyDescent="0.2">
      <c r="C146" s="62"/>
      <c r="D146" s="71" t="str">
        <f>CONCATENATE('Budget-FIT'!C123)</f>
        <v/>
      </c>
      <c r="E146" s="72"/>
      <c r="G146" s="82">
        <f>IF(G138&gt;=25000,25000,G138)</f>
        <v>0</v>
      </c>
      <c r="H146" s="82">
        <f>IF(H138&lt;=25000,H129,25000-G146)</f>
        <v>0</v>
      </c>
      <c r="I146" s="82">
        <f>IF((G146+H146)&gt;=25000,0,IF(I138&lt;=25000,I129,25000-H146-G146))</f>
        <v>0</v>
      </c>
      <c r="J146" s="82">
        <f>IF((G146+H146+I146)&gt;=25000,0,IF(J138&lt;=25000,J129,25000-I146-H146-G146))</f>
        <v>0</v>
      </c>
      <c r="K146" s="82">
        <f>IF((G146+H146+I146+J146)&gt;=25000,0,IF(K138&lt;=25000,K129,(25000-J146-I146-H146-G146)))</f>
        <v>0</v>
      </c>
      <c r="L146" s="82">
        <f>IF((G146+H146++I146+J146+K146)&gt;=25000,0,IF(L138&lt;=25000,L129,25000-K146-J146-I146-H146-G146))</f>
        <v>0</v>
      </c>
    </row>
    <row r="148" spans="1:12" x14ac:dyDescent="0.2">
      <c r="C148" s="136" t="s">
        <v>406</v>
      </c>
      <c r="D148" s="136"/>
      <c r="E148" s="65" t="s">
        <v>472</v>
      </c>
      <c r="G148" t="s">
        <v>364</v>
      </c>
      <c r="H148" t="s">
        <v>365</v>
      </c>
      <c r="I148" t="s">
        <v>366</v>
      </c>
      <c r="J148" t="s">
        <v>367</v>
      </c>
      <c r="K148" t="s">
        <v>368</v>
      </c>
      <c r="L148" t="s">
        <v>369</v>
      </c>
    </row>
    <row r="149" spans="1:12" x14ac:dyDescent="0.2">
      <c r="C149" s="64"/>
      <c r="D149" s="71" t="str">
        <f>CONCATENATE('Budget-FIT'!C126)</f>
        <v/>
      </c>
      <c r="E149" s="72"/>
      <c r="G149" s="82">
        <f>IF(G134&gt;=25000,G134-G142,0)</f>
        <v>0</v>
      </c>
      <c r="H149" s="82">
        <f>IF(H134&gt;=25000,H134-H142-G142-G149,0)</f>
        <v>0</v>
      </c>
      <c r="I149" s="82">
        <f>IF(I134&gt;=25000,I134-I142-H142-G142-H149-G149,0)</f>
        <v>0</v>
      </c>
      <c r="J149" s="82">
        <f>IF(J134&gt;=25000,J134-J142-I142-H142-G142-I149-H149-G149,0)</f>
        <v>0</v>
      </c>
      <c r="K149" s="82">
        <f>IF(K134&gt;=25000,K134-K142-J142-I142-H142-G142-J149-I149-H149-G149,0)</f>
        <v>0</v>
      </c>
      <c r="L149" s="82">
        <f>IF(L134&gt;=25000,L134-L142-K142-J142-I142-H142-G142-K149-J149-I149-H149-G149,0)</f>
        <v>0</v>
      </c>
    </row>
    <row r="150" spans="1:12" x14ac:dyDescent="0.2">
      <c r="C150" s="62"/>
      <c r="D150" s="71" t="str">
        <f>CONCATENATE('Budget-FIT'!C127)</f>
        <v/>
      </c>
      <c r="E150" s="72"/>
      <c r="G150" s="82">
        <f>IF(G135&gt;=25000,G135-G143,0)</f>
        <v>0</v>
      </c>
      <c r="H150" s="82">
        <f>IF(H135&gt;=25000,H135-H143-G143-G150,0)</f>
        <v>0</v>
      </c>
      <c r="I150" s="82">
        <f>IF(I135&gt;=25000,I135-I143-H143-G143-H150-G150,0)</f>
        <v>0</v>
      </c>
      <c r="J150" s="82">
        <f>IF(J135&gt;=25000,J135-J143-I143-H143-G143-I150-H150-G150,0)</f>
        <v>0</v>
      </c>
      <c r="K150" s="82">
        <f>IF(K135&gt;=25000,K135-K143-J143-I143-H143-G143-J150-I150-H150-G150,0)</f>
        <v>0</v>
      </c>
      <c r="L150" s="82">
        <f>IF(L135&gt;=25000,L135-L143-K143-J143-I143-H143-G143-K150-J150-I150-H150-G150,0)</f>
        <v>0</v>
      </c>
    </row>
    <row r="151" spans="1:12" x14ac:dyDescent="0.2">
      <c r="C151" s="62"/>
      <c r="D151" s="71" t="str">
        <f>CONCATENATE('Budget-FIT'!C128)</f>
        <v/>
      </c>
      <c r="E151" s="72"/>
      <c r="G151" s="82">
        <f>IF(G136&gt;=25000,G136-G144,0)</f>
        <v>0</v>
      </c>
      <c r="H151" s="82">
        <f>IF(H136&gt;=25000,H136-H144-G144-G151,0)</f>
        <v>0</v>
      </c>
      <c r="I151" s="82">
        <f>IF(I136&gt;=25000,I136-I144-H144-G144-H151-G151,0)</f>
        <v>0</v>
      </c>
      <c r="J151" s="82">
        <f>IF(J136&gt;=25000,J136-J144-I144-H144-G144-I151-H151-G151,0)</f>
        <v>0</v>
      </c>
      <c r="K151" s="82">
        <f>IF(K136&gt;=25000,K136-K144-J144-I144-H144-G144-J151-I151-H151-G151,0)</f>
        <v>0</v>
      </c>
      <c r="L151" s="82">
        <f>IF(L136&gt;=25000,L136-L144-K144-J144-I144-H144-G144-K151-J151-I151-H151-G151,0)</f>
        <v>0</v>
      </c>
    </row>
    <row r="152" spans="1:12" x14ac:dyDescent="0.2">
      <c r="C152" s="62"/>
      <c r="D152" s="71" t="str">
        <f>CONCATENATE('Budget-FIT'!C129)</f>
        <v/>
      </c>
      <c r="E152" s="72"/>
      <c r="G152" s="82">
        <f>IF(G137&gt;=25000,G137-G145,0)</f>
        <v>0</v>
      </c>
      <c r="H152" s="82">
        <f>IF(H137&gt;=25000,H137-H145-G145-G152,0)</f>
        <v>0</v>
      </c>
      <c r="I152" s="82">
        <f>IF(I137&gt;=25000,I137-I145-H145-G145-H152-G152,0)</f>
        <v>0</v>
      </c>
      <c r="J152" s="82">
        <f>IF(J137&gt;=25000,J137-J145-I145-H145-G145-I152-H152-G152,0)</f>
        <v>0</v>
      </c>
      <c r="K152" s="82">
        <f>IF(K137&gt;=25000,K137-K145-J145-I145-H145-G145-J152-I152-H152-G152,0)</f>
        <v>0</v>
      </c>
      <c r="L152" s="82">
        <f>IF(L137&gt;=25000,L137-L145-K145-J145-I145-H145-G145-K152-J152-I152-H152-G152,0)</f>
        <v>0</v>
      </c>
    </row>
    <row r="153" spans="1:12" x14ac:dyDescent="0.2">
      <c r="C153" s="62"/>
      <c r="D153" s="71" t="str">
        <f>CONCATENATE('Budget-FIT'!C130)</f>
        <v/>
      </c>
      <c r="E153" s="72"/>
      <c r="G153" s="82">
        <f>IF(G138&gt;=25000,G138-G146,0)</f>
        <v>0</v>
      </c>
      <c r="H153" s="82">
        <f>IF(H138&gt;=25000,H138-H146-G146-G153,0)</f>
        <v>0</v>
      </c>
      <c r="I153" s="82">
        <f>IF(I138&gt;=25000,I138-I146-H146-G146-H153-G153,0)</f>
        <v>0</v>
      </c>
      <c r="J153" s="82">
        <f>IF(J138&gt;=25000,J138-J146-I146-H146-G146-I153-H153-G153,0)</f>
        <v>0</v>
      </c>
      <c r="K153" s="82">
        <f>IF(K138&gt;=25000,K138-K146-J146-I146-H146-G146-J153-I153-H153-G153,0)</f>
        <v>0</v>
      </c>
      <c r="L153" s="82">
        <f>IF(L138&gt;=25000,L138-L146-K146-J146-I146-H146-G146-K153-J153-I153-H153-G153,0)</f>
        <v>0</v>
      </c>
    </row>
    <row r="154" spans="1:12" hidden="1" x14ac:dyDescent="0.2">
      <c r="A154" s="139"/>
    </row>
    <row r="155" spans="1:12" hidden="1" x14ac:dyDescent="0.2">
      <c r="A155" s="139"/>
      <c r="C155" s="137" t="s">
        <v>475</v>
      </c>
      <c r="D155" s="137"/>
      <c r="E155" s="138" t="s">
        <v>474</v>
      </c>
      <c r="G155" t="s">
        <v>364</v>
      </c>
      <c r="H155" t="s">
        <v>365</v>
      </c>
      <c r="I155" t="s">
        <v>366</v>
      </c>
      <c r="J155" t="s">
        <v>367</v>
      </c>
      <c r="K155" t="s">
        <v>368</v>
      </c>
      <c r="L155" t="s">
        <v>369</v>
      </c>
    </row>
    <row r="156" spans="1:12" hidden="1" x14ac:dyDescent="0.2">
      <c r="A156" s="139"/>
      <c r="C156" s="64"/>
      <c r="D156" s="71" t="str">
        <f>CONCATENATE('Budget-FIT'!C133)</f>
        <v/>
      </c>
      <c r="E156" s="72"/>
      <c r="G156" s="49">
        <f t="shared" ref="G156:L156" si="36">G142+G149</f>
        <v>0</v>
      </c>
      <c r="H156" s="49">
        <f t="shared" si="36"/>
        <v>0</v>
      </c>
      <c r="I156" s="49">
        <f t="shared" si="36"/>
        <v>0</v>
      </c>
      <c r="J156" s="49">
        <f t="shared" si="36"/>
        <v>0</v>
      </c>
      <c r="K156" s="49">
        <f t="shared" si="36"/>
        <v>0</v>
      </c>
      <c r="L156" s="49">
        <f t="shared" si="36"/>
        <v>0</v>
      </c>
    </row>
    <row r="157" spans="1:12" hidden="1" x14ac:dyDescent="0.2">
      <c r="A157" s="139"/>
      <c r="C157" s="62"/>
      <c r="D157" s="71" t="str">
        <f>CONCATENATE('Budget-FIT'!C134)</f>
        <v/>
      </c>
      <c r="E157" s="72"/>
      <c r="G157" s="49">
        <f t="shared" ref="G157:L160" si="37">G143+G150</f>
        <v>0</v>
      </c>
      <c r="H157" s="49">
        <f t="shared" si="37"/>
        <v>0</v>
      </c>
      <c r="I157" s="49">
        <f t="shared" si="37"/>
        <v>0</v>
      </c>
      <c r="J157" s="49">
        <f t="shared" si="37"/>
        <v>0</v>
      </c>
      <c r="K157" s="49">
        <f t="shared" si="37"/>
        <v>0</v>
      </c>
      <c r="L157" s="49">
        <f t="shared" si="37"/>
        <v>0</v>
      </c>
    </row>
    <row r="158" spans="1:12" hidden="1" x14ac:dyDescent="0.2">
      <c r="A158" s="139"/>
      <c r="C158" s="62"/>
      <c r="D158" s="71" t="str">
        <f>CONCATENATE('Budget-FIT'!C135)</f>
        <v/>
      </c>
      <c r="E158" s="72"/>
      <c r="G158" s="49">
        <f t="shared" si="37"/>
        <v>0</v>
      </c>
      <c r="H158" s="49">
        <f t="shared" si="37"/>
        <v>0</v>
      </c>
      <c r="I158" s="49">
        <f t="shared" si="37"/>
        <v>0</v>
      </c>
      <c r="J158" s="49">
        <f t="shared" si="37"/>
        <v>0</v>
      </c>
      <c r="K158" s="49">
        <f t="shared" si="37"/>
        <v>0</v>
      </c>
      <c r="L158" s="49">
        <f t="shared" si="37"/>
        <v>0</v>
      </c>
    </row>
    <row r="159" spans="1:12" hidden="1" x14ac:dyDescent="0.2">
      <c r="A159" s="139"/>
      <c r="C159" s="62"/>
      <c r="D159" s="71" t="str">
        <f>CONCATENATE('Budget-FIT'!C136)</f>
        <v/>
      </c>
      <c r="E159" s="72"/>
      <c r="G159" s="49">
        <f t="shared" si="37"/>
        <v>0</v>
      </c>
      <c r="H159" s="49">
        <f t="shared" si="37"/>
        <v>0</v>
      </c>
      <c r="I159" s="49">
        <f t="shared" si="37"/>
        <v>0</v>
      </c>
      <c r="J159" s="49">
        <f t="shared" si="37"/>
        <v>0</v>
      </c>
      <c r="K159" s="49">
        <f t="shared" si="37"/>
        <v>0</v>
      </c>
      <c r="L159" s="49">
        <f t="shared" si="37"/>
        <v>0</v>
      </c>
    </row>
    <row r="160" spans="1:12" hidden="1" x14ac:dyDescent="0.2">
      <c r="A160" s="139"/>
      <c r="C160" s="62"/>
      <c r="D160" s="71" t="str">
        <f>CONCATENATE('Budget-FIT'!C137)</f>
        <v/>
      </c>
      <c r="E160" s="72"/>
      <c r="G160" s="49">
        <f t="shared" si="37"/>
        <v>0</v>
      </c>
      <c r="H160" s="49">
        <f t="shared" si="37"/>
        <v>0</v>
      </c>
      <c r="I160" s="49">
        <f t="shared" si="37"/>
        <v>0</v>
      </c>
      <c r="J160" s="49">
        <f t="shared" si="37"/>
        <v>0</v>
      </c>
      <c r="K160" s="49">
        <f t="shared" si="37"/>
        <v>0</v>
      </c>
      <c r="L160" s="49">
        <f t="shared" si="37"/>
        <v>0</v>
      </c>
    </row>
    <row r="161" spans="1:12" hidden="1" x14ac:dyDescent="0.2">
      <c r="A161" s="139"/>
    </row>
    <row r="162" spans="1:12" hidden="1" x14ac:dyDescent="0.2">
      <c r="A162" s="139"/>
      <c r="C162" s="137" t="s">
        <v>475</v>
      </c>
      <c r="D162" s="137"/>
      <c r="E162" s="138" t="s">
        <v>473</v>
      </c>
      <c r="G162" t="s">
        <v>364</v>
      </c>
      <c r="H162" t="s">
        <v>365</v>
      </c>
      <c r="I162" t="s">
        <v>366</v>
      </c>
      <c r="J162" t="s">
        <v>367</v>
      </c>
      <c r="K162" t="s">
        <v>368</v>
      </c>
      <c r="L162" t="s">
        <v>369</v>
      </c>
    </row>
    <row r="163" spans="1:12" hidden="1" x14ac:dyDescent="0.2">
      <c r="A163" s="139"/>
      <c r="C163" s="64"/>
      <c r="D163" s="71" t="str">
        <f>CONCATENATE('Budget-FIT'!C140)</f>
        <v/>
      </c>
      <c r="E163" s="72"/>
      <c r="G163" s="49">
        <f>G156</f>
        <v>0</v>
      </c>
      <c r="H163" s="49">
        <f t="shared" ref="H163:L167" si="38">G163+H156</f>
        <v>0</v>
      </c>
      <c r="I163" s="49">
        <f t="shared" si="38"/>
        <v>0</v>
      </c>
      <c r="J163" s="49">
        <f t="shared" si="38"/>
        <v>0</v>
      </c>
      <c r="K163" s="49">
        <f t="shared" si="38"/>
        <v>0</v>
      </c>
      <c r="L163" s="49">
        <f t="shared" si="38"/>
        <v>0</v>
      </c>
    </row>
    <row r="164" spans="1:12" hidden="1" x14ac:dyDescent="0.2">
      <c r="A164" s="139"/>
      <c r="C164" s="62"/>
      <c r="D164" s="71" t="str">
        <f>CONCATENATE('Budget-FIT'!C141)</f>
        <v/>
      </c>
      <c r="E164" s="72"/>
      <c r="G164" s="49">
        <f>G157</f>
        <v>0</v>
      </c>
      <c r="H164" s="49">
        <f t="shared" si="38"/>
        <v>0</v>
      </c>
      <c r="I164" s="49">
        <f t="shared" si="38"/>
        <v>0</v>
      </c>
      <c r="J164" s="49">
        <f t="shared" si="38"/>
        <v>0</v>
      </c>
      <c r="K164" s="49">
        <f t="shared" si="38"/>
        <v>0</v>
      </c>
      <c r="L164" s="49">
        <f t="shared" si="38"/>
        <v>0</v>
      </c>
    </row>
    <row r="165" spans="1:12" hidden="1" x14ac:dyDescent="0.2">
      <c r="A165" s="139"/>
      <c r="C165" s="62"/>
      <c r="D165" s="71" t="str">
        <f>CONCATENATE('Budget-FIT'!C142)</f>
        <v/>
      </c>
      <c r="E165" s="72"/>
      <c r="G165" s="49">
        <f>G158</f>
        <v>0</v>
      </c>
      <c r="H165" s="49">
        <f t="shared" si="38"/>
        <v>0</v>
      </c>
      <c r="I165" s="49">
        <f t="shared" si="38"/>
        <v>0</v>
      </c>
      <c r="J165" s="49">
        <f t="shared" si="38"/>
        <v>0</v>
      </c>
      <c r="K165" s="49">
        <f t="shared" si="38"/>
        <v>0</v>
      </c>
      <c r="L165" s="49">
        <f t="shared" si="38"/>
        <v>0</v>
      </c>
    </row>
    <row r="166" spans="1:12" hidden="1" x14ac:dyDescent="0.2">
      <c r="A166" s="139"/>
      <c r="C166" s="62"/>
      <c r="D166" s="71" t="str">
        <f>CONCATENATE('Budget-FIT'!C143)</f>
        <v/>
      </c>
      <c r="E166" s="72"/>
      <c r="G166" s="49">
        <f>G159</f>
        <v>0</v>
      </c>
      <c r="H166" s="49">
        <f t="shared" si="38"/>
        <v>0</v>
      </c>
      <c r="I166" s="49">
        <f t="shared" si="38"/>
        <v>0</v>
      </c>
      <c r="J166" s="49">
        <f t="shared" si="38"/>
        <v>0</v>
      </c>
      <c r="K166" s="49">
        <f t="shared" si="38"/>
        <v>0</v>
      </c>
      <c r="L166" s="49">
        <f t="shared" si="38"/>
        <v>0</v>
      </c>
    </row>
    <row r="167" spans="1:12" hidden="1" x14ac:dyDescent="0.2">
      <c r="A167" s="139"/>
      <c r="C167" s="62"/>
      <c r="D167" s="71" t="str">
        <f>CONCATENATE('Budget-FIT'!C144)</f>
        <v/>
      </c>
      <c r="E167" s="72"/>
      <c r="G167" s="49">
        <f>G160</f>
        <v>0</v>
      </c>
      <c r="H167" s="49">
        <f t="shared" si="38"/>
        <v>0</v>
      </c>
      <c r="I167" s="49">
        <f t="shared" si="38"/>
        <v>0</v>
      </c>
      <c r="J167" s="49">
        <f t="shared" si="38"/>
        <v>0</v>
      </c>
      <c r="K167" s="49">
        <f t="shared" si="38"/>
        <v>0</v>
      </c>
      <c r="L167" s="49">
        <f t="shared" si="38"/>
        <v>0</v>
      </c>
    </row>
    <row r="168" spans="1:12" hidden="1" x14ac:dyDescent="0.2">
      <c r="A168" s="139"/>
    </row>
    <row r="170" spans="1:12" x14ac:dyDescent="0.2">
      <c r="C170" s="62"/>
      <c r="D170" s="70" t="s">
        <v>409</v>
      </c>
      <c r="E170" s="62"/>
      <c r="F170" s="63" t="str">
        <f>CONCATENATE(F93)</f>
        <v/>
      </c>
      <c r="G170" t="s">
        <v>364</v>
      </c>
      <c r="H170" t="s">
        <v>365</v>
      </c>
      <c r="I170" t="s">
        <v>366</v>
      </c>
      <c r="J170" t="s">
        <v>367</v>
      </c>
      <c r="K170" t="s">
        <v>368</v>
      </c>
      <c r="L170" t="s">
        <v>369</v>
      </c>
    </row>
    <row r="171" spans="1:12" x14ac:dyDescent="0.2">
      <c r="C171" s="62"/>
      <c r="D171" s="71" t="s">
        <v>410</v>
      </c>
      <c r="E171" s="72"/>
      <c r="F171" s="63" t="str">
        <f>CONCATENATE(F94)</f>
        <v/>
      </c>
      <c r="G171" s="82">
        <f>'Budget-FIT'!E108</f>
        <v>0</v>
      </c>
      <c r="H171" s="82">
        <f>'Budget-FIT'!F108</f>
        <v>0</v>
      </c>
      <c r="I171" s="82">
        <f>'Budget-FIT'!G108</f>
        <v>0</v>
      </c>
      <c r="J171" s="82">
        <f>'Budget-FIT'!H108</f>
        <v>0</v>
      </c>
      <c r="K171" s="82">
        <f>'Budget-FIT'!I108</f>
        <v>0</v>
      </c>
      <c r="L171" s="82">
        <f>'Budget-FIT'!J108</f>
        <v>0</v>
      </c>
    </row>
    <row r="172" spans="1:12" x14ac:dyDescent="0.2">
      <c r="C172" s="76" t="s">
        <v>400</v>
      </c>
      <c r="D172" s="71" t="s">
        <v>411</v>
      </c>
      <c r="E172" s="72"/>
      <c r="F172" s="63" t="str">
        <f>CONCATENATE(F95)</f>
        <v/>
      </c>
      <c r="G172" s="82">
        <f>'Budget-FIT'!E109</f>
        <v>0</v>
      </c>
      <c r="H172" s="82">
        <f>'Budget-FIT'!F109</f>
        <v>0</v>
      </c>
      <c r="I172" s="82">
        <f>'Budget-FIT'!G109</f>
        <v>0</v>
      </c>
      <c r="J172" s="82">
        <f>'Budget-FIT'!H109</f>
        <v>0</v>
      </c>
      <c r="K172" s="82">
        <f>'Budget-FIT'!I109</f>
        <v>0</v>
      </c>
      <c r="L172" s="82">
        <f>'Budget-FIT'!J109</f>
        <v>0</v>
      </c>
    </row>
    <row r="173" spans="1:12" x14ac:dyDescent="0.2">
      <c r="C173" s="62"/>
      <c r="D173" s="71" t="s">
        <v>412</v>
      </c>
      <c r="E173" s="72"/>
      <c r="F173" s="63" t="str">
        <f>CONCATENATE(F96)</f>
        <v/>
      </c>
      <c r="G173" s="82">
        <f>'Budget-FIT'!E110</f>
        <v>0</v>
      </c>
      <c r="H173" s="82">
        <f>'Budget-FIT'!F110</f>
        <v>0</v>
      </c>
      <c r="I173" s="82">
        <f>'Budget-FIT'!G110</f>
        <v>0</v>
      </c>
      <c r="J173" s="82">
        <f>'Budget-FIT'!H110</f>
        <v>0</v>
      </c>
      <c r="K173" s="82">
        <f>'Budget-FIT'!I110</f>
        <v>0</v>
      </c>
      <c r="L173" s="82">
        <f>'Budget-FIT'!J110</f>
        <v>0</v>
      </c>
    </row>
    <row r="174" spans="1:12" x14ac:dyDescent="0.2">
      <c r="C174" s="62"/>
      <c r="D174" s="71" t="s">
        <v>415</v>
      </c>
      <c r="E174" s="72"/>
      <c r="F174" s="63" t="str">
        <f>CONCATENATE(F97)</f>
        <v/>
      </c>
      <c r="G174" s="82">
        <f>'Budget-FIT'!E111</f>
        <v>0</v>
      </c>
      <c r="H174" s="82">
        <f>'Budget-FIT'!F111</f>
        <v>0</v>
      </c>
      <c r="I174" s="82">
        <f>'Budget-FIT'!G111</f>
        <v>0</v>
      </c>
      <c r="J174" s="82">
        <f>'Budget-FIT'!H111</f>
        <v>0</v>
      </c>
      <c r="K174" s="82">
        <f>'Budget-FIT'!I111</f>
        <v>0</v>
      </c>
      <c r="L174" s="82">
        <f>'Budget-FIT'!J111</f>
        <v>0</v>
      </c>
    </row>
    <row r="175" spans="1:12" x14ac:dyDescent="0.2"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2" x14ac:dyDescent="0.2">
      <c r="C176" s="62"/>
      <c r="D176" s="195" t="s">
        <v>655</v>
      </c>
      <c r="E176" s="62"/>
      <c r="F176" s="62"/>
      <c r="G176" s="62">
        <f>'Budget-FIT'!E113</f>
        <v>0</v>
      </c>
      <c r="H176" s="62">
        <f>'Budget-FIT'!F113</f>
        <v>0</v>
      </c>
      <c r="I176" s="62">
        <f>'Budget-FIT'!G113</f>
        <v>0</v>
      </c>
      <c r="J176" s="62">
        <f>'Budget-FIT'!H113</f>
        <v>0</v>
      </c>
      <c r="K176" s="62">
        <f>'Budget-FIT'!I113</f>
        <v>0</v>
      </c>
      <c r="L176" s="62">
        <f>'Budget-FIT'!J113</f>
        <v>0</v>
      </c>
    </row>
    <row r="177" spans="3:12" x14ac:dyDescent="0.2">
      <c r="C177" s="62"/>
      <c r="D177" s="195" t="s">
        <v>656</v>
      </c>
      <c r="E177" s="62"/>
      <c r="F177" s="62"/>
      <c r="G177" s="62">
        <f>'Budget-FIT'!E114</f>
        <v>0</v>
      </c>
      <c r="H177" s="62">
        <f>'Budget-FIT'!F114</f>
        <v>0</v>
      </c>
      <c r="I177" s="62">
        <f>'Budget-FIT'!G114</f>
        <v>0</v>
      </c>
      <c r="J177" s="62">
        <f>'Budget-FIT'!H114</f>
        <v>0</v>
      </c>
      <c r="K177" s="62">
        <f>'Budget-FIT'!I114</f>
        <v>0</v>
      </c>
      <c r="L177" s="62">
        <f>'Budget-FIT'!J114</f>
        <v>0</v>
      </c>
    </row>
    <row r="178" spans="3:12" x14ac:dyDescent="0.2">
      <c r="C178" s="62"/>
      <c r="D178" s="195" t="s">
        <v>657</v>
      </c>
      <c r="E178" s="62"/>
      <c r="F178" s="62"/>
      <c r="G178" s="62">
        <f>'Budget-FIT'!E115</f>
        <v>0</v>
      </c>
      <c r="H178" s="62">
        <f>'Budget-FIT'!F115</f>
        <v>0</v>
      </c>
      <c r="I178" s="62">
        <f>'Budget-FIT'!G115</f>
        <v>0</v>
      </c>
      <c r="J178" s="62">
        <f>'Budget-FIT'!H115</f>
        <v>0</v>
      </c>
      <c r="K178" s="62">
        <f>'Budget-FIT'!I115</f>
        <v>0</v>
      </c>
      <c r="L178" s="62">
        <f>'Budget-FIT'!J115</f>
        <v>0</v>
      </c>
    </row>
    <row r="179" spans="3:12" x14ac:dyDescent="0.2">
      <c r="C179" s="62"/>
      <c r="D179" s="195" t="s">
        <v>658</v>
      </c>
      <c r="G179" s="62">
        <f>'Budget-FIT'!E116</f>
        <v>0</v>
      </c>
      <c r="H179" s="62">
        <f>'Budget-FIT'!F116</f>
        <v>0</v>
      </c>
      <c r="I179" s="62">
        <f>'Budget-FIT'!G116</f>
        <v>0</v>
      </c>
      <c r="J179" s="62">
        <f>'Budget-FIT'!H116</f>
        <v>0</v>
      </c>
      <c r="K179" s="62">
        <f>'Budget-FIT'!I116</f>
        <v>0</v>
      </c>
      <c r="L179" s="62">
        <f>'Budget-FIT'!J116</f>
        <v>0</v>
      </c>
    </row>
    <row r="180" spans="3:12" x14ac:dyDescent="0.2">
      <c r="C180" s="62"/>
    </row>
  </sheetData>
  <pageMargins left="0.2" right="0.2" top="0.25" bottom="0.25" header="0.3" footer="0.3"/>
  <pageSetup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DFBC-FACB-4C8E-B97C-48B059A0BBCC}">
  <dimension ref="B1:G391"/>
  <sheetViews>
    <sheetView workbookViewId="0"/>
  </sheetViews>
  <sheetFormatPr defaultRowHeight="12.75" x14ac:dyDescent="0.2"/>
  <cols>
    <col min="2" max="3" width="12.5703125" style="33" customWidth="1"/>
    <col min="4" max="4" width="10.28515625" style="34" customWidth="1"/>
    <col min="5" max="5" width="7.7109375" style="35" customWidth="1"/>
  </cols>
  <sheetData>
    <row r="1" spans="2:7" ht="15" x14ac:dyDescent="0.25">
      <c r="B1" s="24" t="s">
        <v>50</v>
      </c>
      <c r="C1" s="24" t="s">
        <v>51</v>
      </c>
      <c r="D1" s="25" t="s">
        <v>52</v>
      </c>
      <c r="E1" s="26" t="s">
        <v>53</v>
      </c>
      <c r="F1" t="s">
        <v>54</v>
      </c>
      <c r="G1" t="s">
        <v>55</v>
      </c>
    </row>
    <row r="2" spans="2:7" x14ac:dyDescent="0.2">
      <c r="B2" s="27">
        <v>35796</v>
      </c>
      <c r="C2" s="27">
        <f>DATE(YEAR(B2),MONTH(B2)+1,DAY(0))</f>
        <v>35826</v>
      </c>
      <c r="D2" s="28" t="s">
        <v>56</v>
      </c>
      <c r="E2" s="29" t="s">
        <v>57</v>
      </c>
      <c r="F2" t="s">
        <v>58</v>
      </c>
      <c r="G2" t="str">
        <f>CONCATENATE(LEFT(F2,2),RIGHT(F2,2))</f>
        <v>FY98</v>
      </c>
    </row>
    <row r="3" spans="2:7" x14ac:dyDescent="0.2">
      <c r="B3" s="27">
        <v>35827</v>
      </c>
      <c r="C3" s="27">
        <f t="shared" ref="C3:C66" si="0">DATE(YEAR(B3),MONTH(B3)+1,DAY(0))</f>
        <v>35854</v>
      </c>
      <c r="D3" s="28" t="s">
        <v>56</v>
      </c>
      <c r="E3" s="29" t="s">
        <v>57</v>
      </c>
      <c r="F3" t="s">
        <v>58</v>
      </c>
      <c r="G3" t="str">
        <f t="shared" ref="G3:G66" si="1">CONCATENATE(LEFT(F3,2),RIGHT(F3,2))</f>
        <v>FY98</v>
      </c>
    </row>
    <row r="4" spans="2:7" x14ac:dyDescent="0.2">
      <c r="B4" s="27">
        <v>35855</v>
      </c>
      <c r="C4" s="27">
        <f t="shared" si="0"/>
        <v>35885</v>
      </c>
      <c r="D4" s="28" t="s">
        <v>56</v>
      </c>
      <c r="E4" s="29" t="s">
        <v>57</v>
      </c>
      <c r="F4" t="s">
        <v>58</v>
      </c>
      <c r="G4" t="str">
        <f t="shared" si="1"/>
        <v>FY98</v>
      </c>
    </row>
    <row r="5" spans="2:7" x14ac:dyDescent="0.2">
      <c r="B5" s="27">
        <v>35886</v>
      </c>
      <c r="C5" s="27">
        <f t="shared" si="0"/>
        <v>35915</v>
      </c>
      <c r="D5" s="28" t="s">
        <v>59</v>
      </c>
      <c r="E5" s="29" t="s">
        <v>57</v>
      </c>
      <c r="F5" t="s">
        <v>58</v>
      </c>
      <c r="G5" t="str">
        <f t="shared" si="1"/>
        <v>FY98</v>
      </c>
    </row>
    <row r="6" spans="2:7" x14ac:dyDescent="0.2">
      <c r="B6" s="27">
        <v>35916</v>
      </c>
      <c r="C6" s="27">
        <f t="shared" si="0"/>
        <v>35946</v>
      </c>
      <c r="D6" s="28" t="s">
        <v>59</v>
      </c>
      <c r="E6" s="29" t="s">
        <v>57</v>
      </c>
      <c r="F6" t="s">
        <v>58</v>
      </c>
      <c r="G6" t="str">
        <f t="shared" si="1"/>
        <v>FY98</v>
      </c>
    </row>
    <row r="7" spans="2:7" x14ac:dyDescent="0.2">
      <c r="B7" s="27">
        <v>35947</v>
      </c>
      <c r="C7" s="27">
        <f t="shared" si="0"/>
        <v>35976</v>
      </c>
      <c r="D7" s="28" t="s">
        <v>59</v>
      </c>
      <c r="E7" s="29" t="s">
        <v>57</v>
      </c>
      <c r="F7" t="s">
        <v>58</v>
      </c>
      <c r="G7" t="str">
        <f t="shared" si="1"/>
        <v>FY98</v>
      </c>
    </row>
    <row r="8" spans="2:7" x14ac:dyDescent="0.2">
      <c r="B8" s="30">
        <v>35977</v>
      </c>
      <c r="C8" s="27">
        <f t="shared" si="0"/>
        <v>36007</v>
      </c>
      <c r="D8" s="31" t="s">
        <v>60</v>
      </c>
      <c r="E8" s="32" t="s">
        <v>61</v>
      </c>
      <c r="F8" t="s">
        <v>62</v>
      </c>
      <c r="G8" t="str">
        <f t="shared" si="1"/>
        <v>FY99</v>
      </c>
    </row>
    <row r="9" spans="2:7" x14ac:dyDescent="0.2">
      <c r="B9" s="30">
        <v>36008</v>
      </c>
      <c r="C9" s="27">
        <f t="shared" si="0"/>
        <v>36038</v>
      </c>
      <c r="D9" s="31" t="s">
        <v>60</v>
      </c>
      <c r="E9" s="32" t="s">
        <v>61</v>
      </c>
      <c r="F9" t="s">
        <v>62</v>
      </c>
      <c r="G9" t="str">
        <f t="shared" si="1"/>
        <v>FY99</v>
      </c>
    </row>
    <row r="10" spans="2:7" x14ac:dyDescent="0.2">
      <c r="B10" s="30">
        <v>36039</v>
      </c>
      <c r="C10" s="27">
        <f t="shared" si="0"/>
        <v>36068</v>
      </c>
      <c r="D10" s="31" t="s">
        <v>60</v>
      </c>
      <c r="E10" s="32" t="s">
        <v>61</v>
      </c>
      <c r="F10" t="s">
        <v>62</v>
      </c>
      <c r="G10" t="str">
        <f t="shared" si="1"/>
        <v>FY99</v>
      </c>
    </row>
    <row r="11" spans="2:7" x14ac:dyDescent="0.2">
      <c r="B11" s="30">
        <v>36069</v>
      </c>
      <c r="C11" s="27">
        <f t="shared" si="0"/>
        <v>36099</v>
      </c>
      <c r="D11" s="31" t="s">
        <v>63</v>
      </c>
      <c r="E11" s="32" t="s">
        <v>61</v>
      </c>
      <c r="F11" t="s">
        <v>62</v>
      </c>
      <c r="G11" t="str">
        <f t="shared" si="1"/>
        <v>FY99</v>
      </c>
    </row>
    <row r="12" spans="2:7" x14ac:dyDescent="0.2">
      <c r="B12" s="30">
        <v>36100</v>
      </c>
      <c r="C12" s="27">
        <f t="shared" si="0"/>
        <v>36129</v>
      </c>
      <c r="D12" s="31" t="s">
        <v>63</v>
      </c>
      <c r="E12" s="32" t="s">
        <v>61</v>
      </c>
      <c r="F12" t="s">
        <v>62</v>
      </c>
      <c r="G12" t="str">
        <f t="shared" si="1"/>
        <v>FY99</v>
      </c>
    </row>
    <row r="13" spans="2:7" x14ac:dyDescent="0.2">
      <c r="B13" s="30">
        <v>36130</v>
      </c>
      <c r="C13" s="27">
        <f t="shared" si="0"/>
        <v>36160</v>
      </c>
      <c r="D13" s="31" t="s">
        <v>63</v>
      </c>
      <c r="E13" s="32" t="s">
        <v>61</v>
      </c>
      <c r="F13" t="s">
        <v>62</v>
      </c>
      <c r="G13" t="str">
        <f t="shared" si="1"/>
        <v>FY99</v>
      </c>
    </row>
    <row r="14" spans="2:7" x14ac:dyDescent="0.2">
      <c r="B14" s="30">
        <v>36161</v>
      </c>
      <c r="C14" s="27">
        <f t="shared" si="0"/>
        <v>36191</v>
      </c>
      <c r="D14" s="31" t="s">
        <v>64</v>
      </c>
      <c r="E14" s="32" t="s">
        <v>61</v>
      </c>
      <c r="F14" t="s">
        <v>62</v>
      </c>
      <c r="G14" t="str">
        <f t="shared" si="1"/>
        <v>FY99</v>
      </c>
    </row>
    <row r="15" spans="2:7" x14ac:dyDescent="0.2">
      <c r="B15" s="30">
        <v>36192</v>
      </c>
      <c r="C15" s="27">
        <f t="shared" si="0"/>
        <v>36219</v>
      </c>
      <c r="D15" s="31" t="s">
        <v>64</v>
      </c>
      <c r="E15" s="32" t="s">
        <v>61</v>
      </c>
      <c r="F15" t="s">
        <v>62</v>
      </c>
      <c r="G15" t="str">
        <f t="shared" si="1"/>
        <v>FY99</v>
      </c>
    </row>
    <row r="16" spans="2:7" x14ac:dyDescent="0.2">
      <c r="B16" s="30">
        <v>36220</v>
      </c>
      <c r="C16" s="27">
        <f t="shared" si="0"/>
        <v>36250</v>
      </c>
      <c r="D16" s="31" t="s">
        <v>64</v>
      </c>
      <c r="E16" s="32" t="s">
        <v>61</v>
      </c>
      <c r="F16" t="s">
        <v>62</v>
      </c>
      <c r="G16" t="str">
        <f t="shared" si="1"/>
        <v>FY99</v>
      </c>
    </row>
    <row r="17" spans="2:7" x14ac:dyDescent="0.2">
      <c r="B17" s="30">
        <v>36251</v>
      </c>
      <c r="C17" s="27">
        <f t="shared" si="0"/>
        <v>36280</v>
      </c>
      <c r="D17" s="31" t="s">
        <v>65</v>
      </c>
      <c r="E17" s="32" t="s">
        <v>61</v>
      </c>
      <c r="F17" t="s">
        <v>62</v>
      </c>
      <c r="G17" t="str">
        <f t="shared" si="1"/>
        <v>FY99</v>
      </c>
    </row>
    <row r="18" spans="2:7" x14ac:dyDescent="0.2">
      <c r="B18" s="30">
        <v>36281</v>
      </c>
      <c r="C18" s="27">
        <f t="shared" si="0"/>
        <v>36311</v>
      </c>
      <c r="D18" s="31" t="s">
        <v>65</v>
      </c>
      <c r="E18" s="32" t="s">
        <v>61</v>
      </c>
      <c r="F18" t="s">
        <v>62</v>
      </c>
      <c r="G18" t="str">
        <f t="shared" si="1"/>
        <v>FY99</v>
      </c>
    </row>
    <row r="19" spans="2:7" x14ac:dyDescent="0.2">
      <c r="B19" s="30">
        <v>36312</v>
      </c>
      <c r="C19" s="27">
        <f t="shared" si="0"/>
        <v>36341</v>
      </c>
      <c r="D19" s="31" t="s">
        <v>65</v>
      </c>
      <c r="E19" s="32" t="s">
        <v>61</v>
      </c>
      <c r="F19" t="s">
        <v>62</v>
      </c>
      <c r="G19" t="str">
        <f t="shared" si="1"/>
        <v>FY99</v>
      </c>
    </row>
    <row r="20" spans="2:7" x14ac:dyDescent="0.2">
      <c r="B20" s="27">
        <v>36342</v>
      </c>
      <c r="C20" s="27">
        <f t="shared" si="0"/>
        <v>36372</v>
      </c>
      <c r="D20" s="28" t="s">
        <v>66</v>
      </c>
      <c r="E20" s="29" t="s">
        <v>67</v>
      </c>
      <c r="F20" t="s">
        <v>68</v>
      </c>
      <c r="G20" t="str">
        <f t="shared" si="1"/>
        <v>FY00</v>
      </c>
    </row>
    <row r="21" spans="2:7" x14ac:dyDescent="0.2">
      <c r="B21" s="27">
        <v>36373</v>
      </c>
      <c r="C21" s="27">
        <f t="shared" si="0"/>
        <v>36403</v>
      </c>
      <c r="D21" s="28" t="s">
        <v>66</v>
      </c>
      <c r="E21" s="29" t="s">
        <v>67</v>
      </c>
      <c r="F21" t="s">
        <v>68</v>
      </c>
      <c r="G21" t="str">
        <f t="shared" si="1"/>
        <v>FY00</v>
      </c>
    </row>
    <row r="22" spans="2:7" x14ac:dyDescent="0.2">
      <c r="B22" s="27">
        <v>36404</v>
      </c>
      <c r="C22" s="27">
        <f t="shared" si="0"/>
        <v>36433</v>
      </c>
      <c r="D22" s="28" t="s">
        <v>66</v>
      </c>
      <c r="E22" s="29" t="s">
        <v>67</v>
      </c>
      <c r="F22" t="s">
        <v>68</v>
      </c>
      <c r="G22" t="str">
        <f t="shared" si="1"/>
        <v>FY00</v>
      </c>
    </row>
    <row r="23" spans="2:7" x14ac:dyDescent="0.2">
      <c r="B23" s="27">
        <v>36434</v>
      </c>
      <c r="C23" s="27">
        <f t="shared" si="0"/>
        <v>36464</v>
      </c>
      <c r="D23" s="28" t="s">
        <v>69</v>
      </c>
      <c r="E23" s="29" t="s">
        <v>67</v>
      </c>
      <c r="F23" t="s">
        <v>68</v>
      </c>
      <c r="G23" t="str">
        <f t="shared" si="1"/>
        <v>FY00</v>
      </c>
    </row>
    <row r="24" spans="2:7" x14ac:dyDescent="0.2">
      <c r="B24" s="27">
        <v>36465</v>
      </c>
      <c r="C24" s="27">
        <f t="shared" si="0"/>
        <v>36494</v>
      </c>
      <c r="D24" s="28" t="s">
        <v>69</v>
      </c>
      <c r="E24" s="29" t="s">
        <v>67</v>
      </c>
      <c r="F24" t="s">
        <v>68</v>
      </c>
      <c r="G24" t="str">
        <f t="shared" si="1"/>
        <v>FY00</v>
      </c>
    </row>
    <row r="25" spans="2:7" x14ac:dyDescent="0.2">
      <c r="B25" s="27">
        <v>36495</v>
      </c>
      <c r="C25" s="27">
        <f t="shared" si="0"/>
        <v>36525</v>
      </c>
      <c r="D25" s="28" t="s">
        <v>69</v>
      </c>
      <c r="E25" s="29" t="s">
        <v>67</v>
      </c>
      <c r="F25" t="s">
        <v>68</v>
      </c>
      <c r="G25" t="str">
        <f t="shared" si="1"/>
        <v>FY00</v>
      </c>
    </row>
    <row r="26" spans="2:7" x14ac:dyDescent="0.2">
      <c r="B26" s="27">
        <v>36526</v>
      </c>
      <c r="C26" s="27">
        <f t="shared" si="0"/>
        <v>36556</v>
      </c>
      <c r="D26" s="28" t="s">
        <v>70</v>
      </c>
      <c r="E26" s="29" t="s">
        <v>67</v>
      </c>
      <c r="F26" t="s">
        <v>68</v>
      </c>
      <c r="G26" t="str">
        <f t="shared" si="1"/>
        <v>FY00</v>
      </c>
    </row>
    <row r="27" spans="2:7" x14ac:dyDescent="0.2">
      <c r="B27" s="27">
        <v>36557</v>
      </c>
      <c r="C27" s="27">
        <f t="shared" si="0"/>
        <v>36585</v>
      </c>
      <c r="D27" s="28" t="s">
        <v>70</v>
      </c>
      <c r="E27" s="29" t="s">
        <v>67</v>
      </c>
      <c r="F27" t="s">
        <v>68</v>
      </c>
      <c r="G27" t="str">
        <f t="shared" si="1"/>
        <v>FY00</v>
      </c>
    </row>
    <row r="28" spans="2:7" x14ac:dyDescent="0.2">
      <c r="B28" s="27">
        <v>36586</v>
      </c>
      <c r="C28" s="27">
        <f t="shared" si="0"/>
        <v>36616</v>
      </c>
      <c r="D28" s="28" t="s">
        <v>70</v>
      </c>
      <c r="E28" s="29" t="s">
        <v>67</v>
      </c>
      <c r="F28" t="s">
        <v>68</v>
      </c>
      <c r="G28" t="str">
        <f t="shared" si="1"/>
        <v>FY00</v>
      </c>
    </row>
    <row r="29" spans="2:7" x14ac:dyDescent="0.2">
      <c r="B29" s="27">
        <v>36617</v>
      </c>
      <c r="C29" s="27">
        <f t="shared" si="0"/>
        <v>36646</v>
      </c>
      <c r="D29" s="28" t="s">
        <v>71</v>
      </c>
      <c r="E29" s="29" t="s">
        <v>67</v>
      </c>
      <c r="F29" t="s">
        <v>68</v>
      </c>
      <c r="G29" t="str">
        <f t="shared" si="1"/>
        <v>FY00</v>
      </c>
    </row>
    <row r="30" spans="2:7" x14ac:dyDescent="0.2">
      <c r="B30" s="27">
        <v>36647</v>
      </c>
      <c r="C30" s="27">
        <f t="shared" si="0"/>
        <v>36677</v>
      </c>
      <c r="D30" s="28" t="s">
        <v>71</v>
      </c>
      <c r="E30" s="29" t="s">
        <v>67</v>
      </c>
      <c r="F30" t="s">
        <v>68</v>
      </c>
      <c r="G30" t="str">
        <f t="shared" si="1"/>
        <v>FY00</v>
      </c>
    </row>
    <row r="31" spans="2:7" x14ac:dyDescent="0.2">
      <c r="B31" s="27">
        <v>36678</v>
      </c>
      <c r="C31" s="27">
        <f t="shared" si="0"/>
        <v>36707</v>
      </c>
      <c r="D31" s="28" t="s">
        <v>71</v>
      </c>
      <c r="E31" s="29" t="s">
        <v>67</v>
      </c>
      <c r="F31" t="s">
        <v>68</v>
      </c>
      <c r="G31" t="str">
        <f t="shared" si="1"/>
        <v>FY00</v>
      </c>
    </row>
    <row r="32" spans="2:7" x14ac:dyDescent="0.2">
      <c r="B32" s="30">
        <v>36708</v>
      </c>
      <c r="C32" s="27">
        <f t="shared" si="0"/>
        <v>36738</v>
      </c>
      <c r="D32" s="31" t="s">
        <v>72</v>
      </c>
      <c r="E32" s="32" t="s">
        <v>73</v>
      </c>
      <c r="F32" t="s">
        <v>74</v>
      </c>
      <c r="G32" t="str">
        <f t="shared" si="1"/>
        <v>FY01</v>
      </c>
    </row>
    <row r="33" spans="2:7" x14ac:dyDescent="0.2">
      <c r="B33" s="30">
        <v>36739</v>
      </c>
      <c r="C33" s="27">
        <f t="shared" si="0"/>
        <v>36769</v>
      </c>
      <c r="D33" s="31" t="s">
        <v>72</v>
      </c>
      <c r="E33" s="32" t="s">
        <v>73</v>
      </c>
      <c r="F33" t="s">
        <v>74</v>
      </c>
      <c r="G33" t="str">
        <f t="shared" si="1"/>
        <v>FY01</v>
      </c>
    </row>
    <row r="34" spans="2:7" x14ac:dyDescent="0.2">
      <c r="B34" s="30">
        <v>36770</v>
      </c>
      <c r="C34" s="27">
        <f t="shared" si="0"/>
        <v>36799</v>
      </c>
      <c r="D34" s="31" t="s">
        <v>72</v>
      </c>
      <c r="E34" s="32" t="s">
        <v>73</v>
      </c>
      <c r="F34" t="s">
        <v>74</v>
      </c>
      <c r="G34" t="str">
        <f t="shared" si="1"/>
        <v>FY01</v>
      </c>
    </row>
    <row r="35" spans="2:7" x14ac:dyDescent="0.2">
      <c r="B35" s="30">
        <v>36800</v>
      </c>
      <c r="C35" s="27">
        <f t="shared" si="0"/>
        <v>36830</v>
      </c>
      <c r="D35" s="31" t="s">
        <v>75</v>
      </c>
      <c r="E35" s="32" t="s">
        <v>73</v>
      </c>
      <c r="F35" t="s">
        <v>74</v>
      </c>
      <c r="G35" t="str">
        <f t="shared" si="1"/>
        <v>FY01</v>
      </c>
    </row>
    <row r="36" spans="2:7" x14ac:dyDescent="0.2">
      <c r="B36" s="30">
        <v>36831</v>
      </c>
      <c r="C36" s="27">
        <f t="shared" si="0"/>
        <v>36860</v>
      </c>
      <c r="D36" s="31" t="s">
        <v>75</v>
      </c>
      <c r="E36" s="32" t="s">
        <v>73</v>
      </c>
      <c r="F36" t="s">
        <v>74</v>
      </c>
      <c r="G36" t="str">
        <f t="shared" si="1"/>
        <v>FY01</v>
      </c>
    </row>
    <row r="37" spans="2:7" x14ac:dyDescent="0.2">
      <c r="B37" s="30">
        <v>36861</v>
      </c>
      <c r="C37" s="27">
        <f t="shared" si="0"/>
        <v>36891</v>
      </c>
      <c r="D37" s="31" t="s">
        <v>75</v>
      </c>
      <c r="E37" s="32" t="s">
        <v>73</v>
      </c>
      <c r="F37" t="s">
        <v>74</v>
      </c>
      <c r="G37" t="str">
        <f t="shared" si="1"/>
        <v>FY01</v>
      </c>
    </row>
    <row r="38" spans="2:7" x14ac:dyDescent="0.2">
      <c r="B38" s="30">
        <v>36892</v>
      </c>
      <c r="C38" s="27">
        <f t="shared" si="0"/>
        <v>36922</v>
      </c>
      <c r="D38" s="31" t="s">
        <v>76</v>
      </c>
      <c r="E38" s="32" t="s">
        <v>73</v>
      </c>
      <c r="F38" t="s">
        <v>74</v>
      </c>
      <c r="G38" t="str">
        <f t="shared" si="1"/>
        <v>FY01</v>
      </c>
    </row>
    <row r="39" spans="2:7" x14ac:dyDescent="0.2">
      <c r="B39" s="30">
        <v>36923</v>
      </c>
      <c r="C39" s="27">
        <f t="shared" si="0"/>
        <v>36950</v>
      </c>
      <c r="D39" s="31" t="s">
        <v>76</v>
      </c>
      <c r="E39" s="32" t="s">
        <v>73</v>
      </c>
      <c r="F39" t="s">
        <v>74</v>
      </c>
      <c r="G39" t="str">
        <f t="shared" si="1"/>
        <v>FY01</v>
      </c>
    </row>
    <row r="40" spans="2:7" x14ac:dyDescent="0.2">
      <c r="B40" s="30">
        <v>36951</v>
      </c>
      <c r="C40" s="27">
        <f t="shared" si="0"/>
        <v>36981</v>
      </c>
      <c r="D40" s="31" t="s">
        <v>76</v>
      </c>
      <c r="E40" s="32" t="s">
        <v>73</v>
      </c>
      <c r="F40" t="s">
        <v>74</v>
      </c>
      <c r="G40" t="str">
        <f t="shared" si="1"/>
        <v>FY01</v>
      </c>
    </row>
    <row r="41" spans="2:7" x14ac:dyDescent="0.2">
      <c r="B41" s="30">
        <v>36982</v>
      </c>
      <c r="C41" s="27">
        <f t="shared" si="0"/>
        <v>37011</v>
      </c>
      <c r="D41" s="31" t="s">
        <v>77</v>
      </c>
      <c r="E41" s="32" t="s">
        <v>73</v>
      </c>
      <c r="F41" t="s">
        <v>74</v>
      </c>
      <c r="G41" t="str">
        <f t="shared" si="1"/>
        <v>FY01</v>
      </c>
    </row>
    <row r="42" spans="2:7" x14ac:dyDescent="0.2">
      <c r="B42" s="30">
        <v>37012</v>
      </c>
      <c r="C42" s="27">
        <f t="shared" si="0"/>
        <v>37042</v>
      </c>
      <c r="D42" s="31" t="s">
        <v>77</v>
      </c>
      <c r="E42" s="32" t="s">
        <v>73</v>
      </c>
      <c r="F42" t="s">
        <v>74</v>
      </c>
      <c r="G42" t="str">
        <f t="shared" si="1"/>
        <v>FY01</v>
      </c>
    </row>
    <row r="43" spans="2:7" x14ac:dyDescent="0.2">
      <c r="B43" s="30">
        <v>37043</v>
      </c>
      <c r="C43" s="27">
        <f t="shared" si="0"/>
        <v>37072</v>
      </c>
      <c r="D43" s="31" t="s">
        <v>77</v>
      </c>
      <c r="E43" s="32" t="s">
        <v>73</v>
      </c>
      <c r="F43" t="s">
        <v>74</v>
      </c>
      <c r="G43" t="str">
        <f t="shared" si="1"/>
        <v>FY01</v>
      </c>
    </row>
    <row r="44" spans="2:7" x14ac:dyDescent="0.2">
      <c r="B44" s="27">
        <v>37073</v>
      </c>
      <c r="C44" s="27">
        <f t="shared" si="0"/>
        <v>37103</v>
      </c>
      <c r="D44" s="28" t="s">
        <v>78</v>
      </c>
      <c r="E44" s="29" t="s">
        <v>79</v>
      </c>
      <c r="F44" t="s">
        <v>80</v>
      </c>
      <c r="G44" t="str">
        <f t="shared" si="1"/>
        <v>FY02</v>
      </c>
    </row>
    <row r="45" spans="2:7" x14ac:dyDescent="0.2">
      <c r="B45" s="27">
        <v>37104</v>
      </c>
      <c r="C45" s="27">
        <f t="shared" si="0"/>
        <v>37134</v>
      </c>
      <c r="D45" s="28" t="s">
        <v>78</v>
      </c>
      <c r="E45" s="29" t="s">
        <v>79</v>
      </c>
      <c r="F45" t="s">
        <v>80</v>
      </c>
      <c r="G45" t="str">
        <f t="shared" si="1"/>
        <v>FY02</v>
      </c>
    </row>
    <row r="46" spans="2:7" x14ac:dyDescent="0.2">
      <c r="B46" s="27">
        <v>37135</v>
      </c>
      <c r="C46" s="27">
        <f t="shared" si="0"/>
        <v>37164</v>
      </c>
      <c r="D46" s="28" t="s">
        <v>78</v>
      </c>
      <c r="E46" s="29" t="s">
        <v>79</v>
      </c>
      <c r="F46" t="s">
        <v>80</v>
      </c>
      <c r="G46" t="str">
        <f t="shared" si="1"/>
        <v>FY02</v>
      </c>
    </row>
    <row r="47" spans="2:7" x14ac:dyDescent="0.2">
      <c r="B47" s="27">
        <v>37165</v>
      </c>
      <c r="C47" s="27">
        <f t="shared" si="0"/>
        <v>37195</v>
      </c>
      <c r="D47" s="28" t="s">
        <v>81</v>
      </c>
      <c r="E47" s="29" t="s">
        <v>79</v>
      </c>
      <c r="F47" t="s">
        <v>80</v>
      </c>
      <c r="G47" t="str">
        <f t="shared" si="1"/>
        <v>FY02</v>
      </c>
    </row>
    <row r="48" spans="2:7" x14ac:dyDescent="0.2">
      <c r="B48" s="27">
        <v>37196</v>
      </c>
      <c r="C48" s="27">
        <f t="shared" si="0"/>
        <v>37225</v>
      </c>
      <c r="D48" s="28" t="s">
        <v>81</v>
      </c>
      <c r="E48" s="29" t="s">
        <v>79</v>
      </c>
      <c r="F48" t="s">
        <v>80</v>
      </c>
      <c r="G48" t="str">
        <f t="shared" si="1"/>
        <v>FY02</v>
      </c>
    </row>
    <row r="49" spans="2:7" x14ac:dyDescent="0.2">
      <c r="B49" s="27">
        <v>37226</v>
      </c>
      <c r="C49" s="27">
        <f t="shared" si="0"/>
        <v>37256</v>
      </c>
      <c r="D49" s="28" t="s">
        <v>81</v>
      </c>
      <c r="E49" s="29" t="s">
        <v>79</v>
      </c>
      <c r="F49" t="s">
        <v>80</v>
      </c>
      <c r="G49" t="str">
        <f t="shared" si="1"/>
        <v>FY02</v>
      </c>
    </row>
    <row r="50" spans="2:7" x14ac:dyDescent="0.2">
      <c r="B50" s="27">
        <v>37257</v>
      </c>
      <c r="C50" s="27">
        <f t="shared" si="0"/>
        <v>37287</v>
      </c>
      <c r="D50" s="28" t="s">
        <v>82</v>
      </c>
      <c r="E50" s="29" t="s">
        <v>79</v>
      </c>
      <c r="F50" t="s">
        <v>80</v>
      </c>
      <c r="G50" t="str">
        <f t="shared" si="1"/>
        <v>FY02</v>
      </c>
    </row>
    <row r="51" spans="2:7" x14ac:dyDescent="0.2">
      <c r="B51" s="27">
        <v>37288</v>
      </c>
      <c r="C51" s="27">
        <f t="shared" si="0"/>
        <v>37315</v>
      </c>
      <c r="D51" s="28" t="s">
        <v>82</v>
      </c>
      <c r="E51" s="29" t="s">
        <v>79</v>
      </c>
      <c r="F51" t="s">
        <v>80</v>
      </c>
      <c r="G51" t="str">
        <f t="shared" si="1"/>
        <v>FY02</v>
      </c>
    </row>
    <row r="52" spans="2:7" x14ac:dyDescent="0.2">
      <c r="B52" s="27">
        <v>37316</v>
      </c>
      <c r="C52" s="27">
        <f t="shared" si="0"/>
        <v>37346</v>
      </c>
      <c r="D52" s="28" t="s">
        <v>82</v>
      </c>
      <c r="E52" s="29" t="s">
        <v>79</v>
      </c>
      <c r="F52" t="s">
        <v>80</v>
      </c>
      <c r="G52" t="str">
        <f t="shared" si="1"/>
        <v>FY02</v>
      </c>
    </row>
    <row r="53" spans="2:7" x14ac:dyDescent="0.2">
      <c r="B53" s="27">
        <v>37347</v>
      </c>
      <c r="C53" s="27">
        <f t="shared" si="0"/>
        <v>37376</v>
      </c>
      <c r="D53" s="28" t="s">
        <v>83</v>
      </c>
      <c r="E53" s="29" t="s">
        <v>79</v>
      </c>
      <c r="F53" t="s">
        <v>80</v>
      </c>
      <c r="G53" t="str">
        <f t="shared" si="1"/>
        <v>FY02</v>
      </c>
    </row>
    <row r="54" spans="2:7" x14ac:dyDescent="0.2">
      <c r="B54" s="27">
        <v>37377</v>
      </c>
      <c r="C54" s="27">
        <f t="shared" si="0"/>
        <v>37407</v>
      </c>
      <c r="D54" s="28" t="s">
        <v>83</v>
      </c>
      <c r="E54" s="29" t="s">
        <v>79</v>
      </c>
      <c r="F54" t="s">
        <v>80</v>
      </c>
      <c r="G54" t="str">
        <f t="shared" si="1"/>
        <v>FY02</v>
      </c>
    </row>
    <row r="55" spans="2:7" x14ac:dyDescent="0.2">
      <c r="B55" s="27">
        <v>37408</v>
      </c>
      <c r="C55" s="27">
        <f t="shared" si="0"/>
        <v>37437</v>
      </c>
      <c r="D55" s="28" t="s">
        <v>83</v>
      </c>
      <c r="E55" s="29" t="s">
        <v>79</v>
      </c>
      <c r="F55" t="s">
        <v>80</v>
      </c>
      <c r="G55" t="str">
        <f t="shared" si="1"/>
        <v>FY02</v>
      </c>
    </row>
    <row r="56" spans="2:7" x14ac:dyDescent="0.2">
      <c r="B56" s="30">
        <v>37438</v>
      </c>
      <c r="C56" s="27">
        <f t="shared" si="0"/>
        <v>37468</v>
      </c>
      <c r="D56" s="31" t="s">
        <v>84</v>
      </c>
      <c r="E56" s="32" t="s">
        <v>85</v>
      </c>
      <c r="F56" t="s">
        <v>86</v>
      </c>
      <c r="G56" t="str">
        <f t="shared" si="1"/>
        <v>FY03</v>
      </c>
    </row>
    <row r="57" spans="2:7" x14ac:dyDescent="0.2">
      <c r="B57" s="30">
        <v>37469</v>
      </c>
      <c r="C57" s="27">
        <f t="shared" si="0"/>
        <v>37499</v>
      </c>
      <c r="D57" s="31" t="s">
        <v>84</v>
      </c>
      <c r="E57" s="32" t="s">
        <v>85</v>
      </c>
      <c r="F57" t="s">
        <v>86</v>
      </c>
      <c r="G57" t="str">
        <f t="shared" si="1"/>
        <v>FY03</v>
      </c>
    </row>
    <row r="58" spans="2:7" x14ac:dyDescent="0.2">
      <c r="B58" s="30">
        <v>37500</v>
      </c>
      <c r="C58" s="27">
        <f t="shared" si="0"/>
        <v>37529</v>
      </c>
      <c r="D58" s="31" t="s">
        <v>84</v>
      </c>
      <c r="E58" s="32" t="s">
        <v>85</v>
      </c>
      <c r="F58" t="s">
        <v>86</v>
      </c>
      <c r="G58" t="str">
        <f t="shared" si="1"/>
        <v>FY03</v>
      </c>
    </row>
    <row r="59" spans="2:7" x14ac:dyDescent="0.2">
      <c r="B59" s="30">
        <v>37530</v>
      </c>
      <c r="C59" s="27">
        <f t="shared" si="0"/>
        <v>37560</v>
      </c>
      <c r="D59" s="31" t="s">
        <v>87</v>
      </c>
      <c r="E59" s="32" t="s">
        <v>85</v>
      </c>
      <c r="F59" t="s">
        <v>86</v>
      </c>
      <c r="G59" t="str">
        <f t="shared" si="1"/>
        <v>FY03</v>
      </c>
    </row>
    <row r="60" spans="2:7" x14ac:dyDescent="0.2">
      <c r="B60" s="30">
        <v>37561</v>
      </c>
      <c r="C60" s="27">
        <f t="shared" si="0"/>
        <v>37590</v>
      </c>
      <c r="D60" s="31" t="s">
        <v>87</v>
      </c>
      <c r="E60" s="32" t="s">
        <v>85</v>
      </c>
      <c r="F60" t="s">
        <v>86</v>
      </c>
      <c r="G60" t="str">
        <f t="shared" si="1"/>
        <v>FY03</v>
      </c>
    </row>
    <row r="61" spans="2:7" x14ac:dyDescent="0.2">
      <c r="B61" s="30">
        <v>37591</v>
      </c>
      <c r="C61" s="27">
        <f t="shared" si="0"/>
        <v>37621</v>
      </c>
      <c r="D61" s="31" t="s">
        <v>87</v>
      </c>
      <c r="E61" s="32" t="s">
        <v>85</v>
      </c>
      <c r="F61" t="s">
        <v>86</v>
      </c>
      <c r="G61" t="str">
        <f t="shared" si="1"/>
        <v>FY03</v>
      </c>
    </row>
    <row r="62" spans="2:7" x14ac:dyDescent="0.2">
      <c r="B62" s="30">
        <v>37622</v>
      </c>
      <c r="C62" s="27">
        <f t="shared" si="0"/>
        <v>37652</v>
      </c>
      <c r="D62" s="31" t="s">
        <v>88</v>
      </c>
      <c r="E62" s="32" t="s">
        <v>85</v>
      </c>
      <c r="F62" t="s">
        <v>86</v>
      </c>
      <c r="G62" t="str">
        <f t="shared" si="1"/>
        <v>FY03</v>
      </c>
    </row>
    <row r="63" spans="2:7" x14ac:dyDescent="0.2">
      <c r="B63" s="30">
        <v>37653</v>
      </c>
      <c r="C63" s="27">
        <f t="shared" si="0"/>
        <v>37680</v>
      </c>
      <c r="D63" s="31" t="s">
        <v>88</v>
      </c>
      <c r="E63" s="32" t="s">
        <v>85</v>
      </c>
      <c r="F63" t="s">
        <v>86</v>
      </c>
      <c r="G63" t="str">
        <f t="shared" si="1"/>
        <v>FY03</v>
      </c>
    </row>
    <row r="64" spans="2:7" x14ac:dyDescent="0.2">
      <c r="B64" s="30">
        <v>37681</v>
      </c>
      <c r="C64" s="27">
        <f t="shared" si="0"/>
        <v>37711</v>
      </c>
      <c r="D64" s="31" t="s">
        <v>88</v>
      </c>
      <c r="E64" s="32" t="s">
        <v>85</v>
      </c>
      <c r="F64" t="s">
        <v>86</v>
      </c>
      <c r="G64" t="str">
        <f t="shared" si="1"/>
        <v>FY03</v>
      </c>
    </row>
    <row r="65" spans="2:7" x14ac:dyDescent="0.2">
      <c r="B65" s="30">
        <v>37712</v>
      </c>
      <c r="C65" s="27">
        <f t="shared" si="0"/>
        <v>37741</v>
      </c>
      <c r="D65" s="31" t="s">
        <v>89</v>
      </c>
      <c r="E65" s="32" t="s">
        <v>85</v>
      </c>
      <c r="F65" t="s">
        <v>86</v>
      </c>
      <c r="G65" t="str">
        <f t="shared" si="1"/>
        <v>FY03</v>
      </c>
    </row>
    <row r="66" spans="2:7" x14ac:dyDescent="0.2">
      <c r="B66" s="30">
        <v>37742</v>
      </c>
      <c r="C66" s="27">
        <f t="shared" si="0"/>
        <v>37772</v>
      </c>
      <c r="D66" s="31" t="s">
        <v>89</v>
      </c>
      <c r="E66" s="32" t="s">
        <v>85</v>
      </c>
      <c r="F66" t="s">
        <v>86</v>
      </c>
      <c r="G66" t="str">
        <f t="shared" si="1"/>
        <v>FY03</v>
      </c>
    </row>
    <row r="67" spans="2:7" x14ac:dyDescent="0.2">
      <c r="B67" s="30">
        <v>37773</v>
      </c>
      <c r="C67" s="27">
        <f t="shared" ref="C67:C130" si="2">DATE(YEAR(B67),MONTH(B67)+1,DAY(0))</f>
        <v>37802</v>
      </c>
      <c r="D67" s="31" t="s">
        <v>89</v>
      </c>
      <c r="E67" s="32" t="s">
        <v>85</v>
      </c>
      <c r="F67" t="s">
        <v>86</v>
      </c>
      <c r="G67" t="str">
        <f t="shared" ref="G67:G130" si="3">CONCATENATE(LEFT(F67,2),RIGHT(F67,2))</f>
        <v>FY03</v>
      </c>
    </row>
    <row r="68" spans="2:7" x14ac:dyDescent="0.2">
      <c r="B68" s="27">
        <v>37803</v>
      </c>
      <c r="C68" s="27">
        <f t="shared" si="2"/>
        <v>37833</v>
      </c>
      <c r="D68" s="28" t="s">
        <v>90</v>
      </c>
      <c r="E68" s="29" t="s">
        <v>91</v>
      </c>
      <c r="F68" t="s">
        <v>92</v>
      </c>
      <c r="G68" t="str">
        <f t="shared" si="3"/>
        <v>FY04</v>
      </c>
    </row>
    <row r="69" spans="2:7" x14ac:dyDescent="0.2">
      <c r="B69" s="27">
        <v>37834</v>
      </c>
      <c r="C69" s="27">
        <f t="shared" si="2"/>
        <v>37864</v>
      </c>
      <c r="D69" s="28" t="s">
        <v>90</v>
      </c>
      <c r="E69" s="29" t="s">
        <v>91</v>
      </c>
      <c r="F69" t="s">
        <v>92</v>
      </c>
      <c r="G69" t="str">
        <f t="shared" si="3"/>
        <v>FY04</v>
      </c>
    </row>
    <row r="70" spans="2:7" x14ac:dyDescent="0.2">
      <c r="B70" s="27">
        <v>37865</v>
      </c>
      <c r="C70" s="27">
        <f t="shared" si="2"/>
        <v>37894</v>
      </c>
      <c r="D70" s="28" t="s">
        <v>90</v>
      </c>
      <c r="E70" s="29" t="s">
        <v>91</v>
      </c>
      <c r="F70" t="s">
        <v>92</v>
      </c>
      <c r="G70" t="str">
        <f t="shared" si="3"/>
        <v>FY04</v>
      </c>
    </row>
    <row r="71" spans="2:7" x14ac:dyDescent="0.2">
      <c r="B71" s="27">
        <v>37895</v>
      </c>
      <c r="C71" s="27">
        <f t="shared" si="2"/>
        <v>37925</v>
      </c>
      <c r="D71" s="28" t="s">
        <v>93</v>
      </c>
      <c r="E71" s="29" t="s">
        <v>91</v>
      </c>
      <c r="F71" t="s">
        <v>92</v>
      </c>
      <c r="G71" t="str">
        <f t="shared" si="3"/>
        <v>FY04</v>
      </c>
    </row>
    <row r="72" spans="2:7" x14ac:dyDescent="0.2">
      <c r="B72" s="27">
        <v>37926</v>
      </c>
      <c r="C72" s="27">
        <f t="shared" si="2"/>
        <v>37955</v>
      </c>
      <c r="D72" s="28" t="s">
        <v>93</v>
      </c>
      <c r="E72" s="29" t="s">
        <v>91</v>
      </c>
      <c r="F72" t="s">
        <v>92</v>
      </c>
      <c r="G72" t="str">
        <f t="shared" si="3"/>
        <v>FY04</v>
      </c>
    </row>
    <row r="73" spans="2:7" x14ac:dyDescent="0.2">
      <c r="B73" s="27">
        <v>37956</v>
      </c>
      <c r="C73" s="27">
        <f t="shared" si="2"/>
        <v>37986</v>
      </c>
      <c r="D73" s="28" t="s">
        <v>93</v>
      </c>
      <c r="E73" s="29" t="s">
        <v>91</v>
      </c>
      <c r="F73" t="s">
        <v>92</v>
      </c>
      <c r="G73" t="str">
        <f t="shared" si="3"/>
        <v>FY04</v>
      </c>
    </row>
    <row r="74" spans="2:7" x14ac:dyDescent="0.2">
      <c r="B74" s="27">
        <v>37987</v>
      </c>
      <c r="C74" s="27">
        <f t="shared" si="2"/>
        <v>38017</v>
      </c>
      <c r="D74" s="28" t="s">
        <v>94</v>
      </c>
      <c r="E74" s="29" t="s">
        <v>91</v>
      </c>
      <c r="F74" t="s">
        <v>92</v>
      </c>
      <c r="G74" t="str">
        <f t="shared" si="3"/>
        <v>FY04</v>
      </c>
    </row>
    <row r="75" spans="2:7" x14ac:dyDescent="0.2">
      <c r="B75" s="27">
        <v>38018</v>
      </c>
      <c r="C75" s="27">
        <f t="shared" si="2"/>
        <v>38046</v>
      </c>
      <c r="D75" s="28" t="s">
        <v>94</v>
      </c>
      <c r="E75" s="29" t="s">
        <v>91</v>
      </c>
      <c r="F75" t="s">
        <v>92</v>
      </c>
      <c r="G75" t="str">
        <f t="shared" si="3"/>
        <v>FY04</v>
      </c>
    </row>
    <row r="76" spans="2:7" x14ac:dyDescent="0.2">
      <c r="B76" s="27">
        <v>38047</v>
      </c>
      <c r="C76" s="27">
        <f t="shared" si="2"/>
        <v>38077</v>
      </c>
      <c r="D76" s="28" t="s">
        <v>94</v>
      </c>
      <c r="E76" s="29" t="s">
        <v>91</v>
      </c>
      <c r="F76" t="s">
        <v>92</v>
      </c>
      <c r="G76" t="str">
        <f t="shared" si="3"/>
        <v>FY04</v>
      </c>
    </row>
    <row r="77" spans="2:7" x14ac:dyDescent="0.2">
      <c r="B77" s="27">
        <v>38078</v>
      </c>
      <c r="C77" s="27">
        <f t="shared" si="2"/>
        <v>38107</v>
      </c>
      <c r="D77" s="28" t="s">
        <v>95</v>
      </c>
      <c r="E77" s="29" t="s">
        <v>91</v>
      </c>
      <c r="F77" t="s">
        <v>92</v>
      </c>
      <c r="G77" t="str">
        <f t="shared" si="3"/>
        <v>FY04</v>
      </c>
    </row>
    <row r="78" spans="2:7" x14ac:dyDescent="0.2">
      <c r="B78" s="27">
        <v>38108</v>
      </c>
      <c r="C78" s="27">
        <f t="shared" si="2"/>
        <v>38138</v>
      </c>
      <c r="D78" s="28" t="s">
        <v>95</v>
      </c>
      <c r="E78" s="29" t="s">
        <v>91</v>
      </c>
      <c r="F78" t="s">
        <v>92</v>
      </c>
      <c r="G78" t="str">
        <f t="shared" si="3"/>
        <v>FY04</v>
      </c>
    </row>
    <row r="79" spans="2:7" x14ac:dyDescent="0.2">
      <c r="B79" s="27">
        <v>38139</v>
      </c>
      <c r="C79" s="27">
        <f t="shared" si="2"/>
        <v>38168</v>
      </c>
      <c r="D79" s="28" t="s">
        <v>95</v>
      </c>
      <c r="E79" s="29" t="s">
        <v>91</v>
      </c>
      <c r="F79" t="s">
        <v>92</v>
      </c>
      <c r="G79" t="str">
        <f t="shared" si="3"/>
        <v>FY04</v>
      </c>
    </row>
    <row r="80" spans="2:7" x14ac:dyDescent="0.2">
      <c r="B80" s="30">
        <v>38169</v>
      </c>
      <c r="C80" s="27">
        <f t="shared" si="2"/>
        <v>38199</v>
      </c>
      <c r="D80" s="31" t="s">
        <v>96</v>
      </c>
      <c r="E80" s="32" t="s">
        <v>97</v>
      </c>
      <c r="F80" t="s">
        <v>98</v>
      </c>
      <c r="G80" t="str">
        <f t="shared" si="3"/>
        <v>FY05</v>
      </c>
    </row>
    <row r="81" spans="2:7" x14ac:dyDescent="0.2">
      <c r="B81" s="30">
        <v>38200</v>
      </c>
      <c r="C81" s="27">
        <f t="shared" si="2"/>
        <v>38230</v>
      </c>
      <c r="D81" s="31" t="s">
        <v>96</v>
      </c>
      <c r="E81" s="32" t="s">
        <v>97</v>
      </c>
      <c r="F81" t="s">
        <v>98</v>
      </c>
      <c r="G81" t="str">
        <f t="shared" si="3"/>
        <v>FY05</v>
      </c>
    </row>
    <row r="82" spans="2:7" x14ac:dyDescent="0.2">
      <c r="B82" s="30">
        <v>38231</v>
      </c>
      <c r="C82" s="27">
        <f t="shared" si="2"/>
        <v>38260</v>
      </c>
      <c r="D82" s="31" t="s">
        <v>96</v>
      </c>
      <c r="E82" s="32" t="s">
        <v>97</v>
      </c>
      <c r="F82" t="s">
        <v>98</v>
      </c>
      <c r="G82" t="str">
        <f t="shared" si="3"/>
        <v>FY05</v>
      </c>
    </row>
    <row r="83" spans="2:7" x14ac:dyDescent="0.2">
      <c r="B83" s="30">
        <v>38261</v>
      </c>
      <c r="C83" s="27">
        <f t="shared" si="2"/>
        <v>38291</v>
      </c>
      <c r="D83" s="31" t="s">
        <v>99</v>
      </c>
      <c r="E83" s="32" t="s">
        <v>97</v>
      </c>
      <c r="F83" t="s">
        <v>98</v>
      </c>
      <c r="G83" t="str">
        <f t="shared" si="3"/>
        <v>FY05</v>
      </c>
    </row>
    <row r="84" spans="2:7" x14ac:dyDescent="0.2">
      <c r="B84" s="30">
        <v>38292</v>
      </c>
      <c r="C84" s="27">
        <f t="shared" si="2"/>
        <v>38321</v>
      </c>
      <c r="D84" s="31" t="s">
        <v>99</v>
      </c>
      <c r="E84" s="32" t="s">
        <v>97</v>
      </c>
      <c r="F84" t="s">
        <v>98</v>
      </c>
      <c r="G84" t="str">
        <f t="shared" si="3"/>
        <v>FY05</v>
      </c>
    </row>
    <row r="85" spans="2:7" x14ac:dyDescent="0.2">
      <c r="B85" s="30">
        <v>38322</v>
      </c>
      <c r="C85" s="27">
        <f t="shared" si="2"/>
        <v>38352</v>
      </c>
      <c r="D85" s="31" t="s">
        <v>99</v>
      </c>
      <c r="E85" s="32" t="s">
        <v>97</v>
      </c>
      <c r="F85" t="s">
        <v>98</v>
      </c>
      <c r="G85" t="str">
        <f t="shared" si="3"/>
        <v>FY05</v>
      </c>
    </row>
    <row r="86" spans="2:7" x14ac:dyDescent="0.2">
      <c r="B86" s="30">
        <v>38353</v>
      </c>
      <c r="C86" s="27">
        <f t="shared" si="2"/>
        <v>38383</v>
      </c>
      <c r="D86" s="31" t="s">
        <v>100</v>
      </c>
      <c r="E86" s="32" t="s">
        <v>97</v>
      </c>
      <c r="F86" t="s">
        <v>98</v>
      </c>
      <c r="G86" t="str">
        <f t="shared" si="3"/>
        <v>FY05</v>
      </c>
    </row>
    <row r="87" spans="2:7" x14ac:dyDescent="0.2">
      <c r="B87" s="30">
        <v>38384</v>
      </c>
      <c r="C87" s="27">
        <f t="shared" si="2"/>
        <v>38411</v>
      </c>
      <c r="D87" s="31" t="s">
        <v>100</v>
      </c>
      <c r="E87" s="32" t="s">
        <v>97</v>
      </c>
      <c r="F87" t="s">
        <v>98</v>
      </c>
      <c r="G87" t="str">
        <f t="shared" si="3"/>
        <v>FY05</v>
      </c>
    </row>
    <row r="88" spans="2:7" x14ac:dyDescent="0.2">
      <c r="B88" s="30">
        <v>38412</v>
      </c>
      <c r="C88" s="27">
        <f t="shared" si="2"/>
        <v>38442</v>
      </c>
      <c r="D88" s="31" t="s">
        <v>100</v>
      </c>
      <c r="E88" s="32" t="s">
        <v>97</v>
      </c>
      <c r="F88" t="s">
        <v>98</v>
      </c>
      <c r="G88" t="str">
        <f t="shared" si="3"/>
        <v>FY05</v>
      </c>
    </row>
    <row r="89" spans="2:7" x14ac:dyDescent="0.2">
      <c r="B89" s="30">
        <v>38443</v>
      </c>
      <c r="C89" s="27">
        <f t="shared" si="2"/>
        <v>38472</v>
      </c>
      <c r="D89" s="31" t="s">
        <v>101</v>
      </c>
      <c r="E89" s="32" t="s">
        <v>97</v>
      </c>
      <c r="F89" t="s">
        <v>98</v>
      </c>
      <c r="G89" t="str">
        <f t="shared" si="3"/>
        <v>FY05</v>
      </c>
    </row>
    <row r="90" spans="2:7" x14ac:dyDescent="0.2">
      <c r="B90" s="30">
        <v>38473</v>
      </c>
      <c r="C90" s="27">
        <f t="shared" si="2"/>
        <v>38503</v>
      </c>
      <c r="D90" s="31" t="s">
        <v>101</v>
      </c>
      <c r="E90" s="32" t="s">
        <v>97</v>
      </c>
      <c r="F90" t="s">
        <v>98</v>
      </c>
      <c r="G90" t="str">
        <f t="shared" si="3"/>
        <v>FY05</v>
      </c>
    </row>
    <row r="91" spans="2:7" x14ac:dyDescent="0.2">
      <c r="B91" s="30">
        <v>38504</v>
      </c>
      <c r="C91" s="27">
        <f t="shared" si="2"/>
        <v>38533</v>
      </c>
      <c r="D91" s="31" t="s">
        <v>101</v>
      </c>
      <c r="E91" s="32" t="s">
        <v>97</v>
      </c>
      <c r="F91" t="s">
        <v>98</v>
      </c>
      <c r="G91" t="str">
        <f t="shared" si="3"/>
        <v>FY05</v>
      </c>
    </row>
    <row r="92" spans="2:7" x14ac:dyDescent="0.2">
      <c r="B92" s="27">
        <v>38534</v>
      </c>
      <c r="C92" s="27">
        <f t="shared" si="2"/>
        <v>38564</v>
      </c>
      <c r="D92" s="28" t="s">
        <v>102</v>
      </c>
      <c r="E92" s="29" t="s">
        <v>103</v>
      </c>
      <c r="F92" t="s">
        <v>104</v>
      </c>
      <c r="G92" t="str">
        <f t="shared" si="3"/>
        <v>FY06</v>
      </c>
    </row>
    <row r="93" spans="2:7" x14ac:dyDescent="0.2">
      <c r="B93" s="27">
        <v>38565</v>
      </c>
      <c r="C93" s="27">
        <f t="shared" si="2"/>
        <v>38595</v>
      </c>
      <c r="D93" s="28" t="s">
        <v>102</v>
      </c>
      <c r="E93" s="29" t="s">
        <v>103</v>
      </c>
      <c r="F93" t="s">
        <v>104</v>
      </c>
      <c r="G93" t="str">
        <f t="shared" si="3"/>
        <v>FY06</v>
      </c>
    </row>
    <row r="94" spans="2:7" x14ac:dyDescent="0.2">
      <c r="B94" s="27">
        <v>38596</v>
      </c>
      <c r="C94" s="27">
        <f t="shared" si="2"/>
        <v>38625</v>
      </c>
      <c r="D94" s="28" t="s">
        <v>102</v>
      </c>
      <c r="E94" s="29" t="s">
        <v>103</v>
      </c>
      <c r="F94" t="s">
        <v>104</v>
      </c>
      <c r="G94" t="str">
        <f t="shared" si="3"/>
        <v>FY06</v>
      </c>
    </row>
    <row r="95" spans="2:7" x14ac:dyDescent="0.2">
      <c r="B95" s="27">
        <v>38626</v>
      </c>
      <c r="C95" s="27">
        <f t="shared" si="2"/>
        <v>38656</v>
      </c>
      <c r="D95" s="28" t="s">
        <v>105</v>
      </c>
      <c r="E95" s="29" t="s">
        <v>103</v>
      </c>
      <c r="F95" t="s">
        <v>104</v>
      </c>
      <c r="G95" t="str">
        <f t="shared" si="3"/>
        <v>FY06</v>
      </c>
    </row>
    <row r="96" spans="2:7" x14ac:dyDescent="0.2">
      <c r="B96" s="27">
        <v>38657</v>
      </c>
      <c r="C96" s="27">
        <f t="shared" si="2"/>
        <v>38686</v>
      </c>
      <c r="D96" s="28" t="s">
        <v>105</v>
      </c>
      <c r="E96" s="29" t="s">
        <v>103</v>
      </c>
      <c r="F96" t="s">
        <v>104</v>
      </c>
      <c r="G96" t="str">
        <f t="shared" si="3"/>
        <v>FY06</v>
      </c>
    </row>
    <row r="97" spans="2:7" x14ac:dyDescent="0.2">
      <c r="B97" s="27">
        <v>38687</v>
      </c>
      <c r="C97" s="27">
        <f t="shared" si="2"/>
        <v>38717</v>
      </c>
      <c r="D97" s="28" t="s">
        <v>105</v>
      </c>
      <c r="E97" s="29" t="s">
        <v>103</v>
      </c>
      <c r="F97" t="s">
        <v>104</v>
      </c>
      <c r="G97" t="str">
        <f t="shared" si="3"/>
        <v>FY06</v>
      </c>
    </row>
    <row r="98" spans="2:7" x14ac:dyDescent="0.2">
      <c r="B98" s="27">
        <v>38718</v>
      </c>
      <c r="C98" s="27">
        <f t="shared" si="2"/>
        <v>38748</v>
      </c>
      <c r="D98" s="28" t="s">
        <v>106</v>
      </c>
      <c r="E98" s="29" t="s">
        <v>103</v>
      </c>
      <c r="F98" t="s">
        <v>104</v>
      </c>
      <c r="G98" t="str">
        <f t="shared" si="3"/>
        <v>FY06</v>
      </c>
    </row>
    <row r="99" spans="2:7" x14ac:dyDescent="0.2">
      <c r="B99" s="27">
        <v>38749</v>
      </c>
      <c r="C99" s="27">
        <f t="shared" si="2"/>
        <v>38776</v>
      </c>
      <c r="D99" s="28" t="s">
        <v>106</v>
      </c>
      <c r="E99" s="29" t="s">
        <v>103</v>
      </c>
      <c r="F99" t="s">
        <v>104</v>
      </c>
      <c r="G99" t="str">
        <f t="shared" si="3"/>
        <v>FY06</v>
      </c>
    </row>
    <row r="100" spans="2:7" x14ac:dyDescent="0.2">
      <c r="B100" s="27">
        <v>38777</v>
      </c>
      <c r="C100" s="27">
        <f t="shared" si="2"/>
        <v>38807</v>
      </c>
      <c r="D100" s="28" t="s">
        <v>106</v>
      </c>
      <c r="E100" s="29" t="s">
        <v>103</v>
      </c>
      <c r="F100" t="s">
        <v>104</v>
      </c>
      <c r="G100" t="str">
        <f t="shared" si="3"/>
        <v>FY06</v>
      </c>
    </row>
    <row r="101" spans="2:7" x14ac:dyDescent="0.2">
      <c r="B101" s="27">
        <v>38808</v>
      </c>
      <c r="C101" s="27">
        <f t="shared" si="2"/>
        <v>38837</v>
      </c>
      <c r="D101" s="28" t="s">
        <v>107</v>
      </c>
      <c r="E101" s="29" t="s">
        <v>103</v>
      </c>
      <c r="F101" t="s">
        <v>104</v>
      </c>
      <c r="G101" t="str">
        <f t="shared" si="3"/>
        <v>FY06</v>
      </c>
    </row>
    <row r="102" spans="2:7" x14ac:dyDescent="0.2">
      <c r="B102" s="27">
        <v>38838</v>
      </c>
      <c r="C102" s="27">
        <f t="shared" si="2"/>
        <v>38868</v>
      </c>
      <c r="D102" s="28" t="s">
        <v>107</v>
      </c>
      <c r="E102" s="29" t="s">
        <v>103</v>
      </c>
      <c r="F102" t="s">
        <v>104</v>
      </c>
      <c r="G102" t="str">
        <f t="shared" si="3"/>
        <v>FY06</v>
      </c>
    </row>
    <row r="103" spans="2:7" x14ac:dyDescent="0.2">
      <c r="B103" s="27">
        <v>38869</v>
      </c>
      <c r="C103" s="27">
        <f t="shared" si="2"/>
        <v>38898</v>
      </c>
      <c r="D103" s="28" t="s">
        <v>107</v>
      </c>
      <c r="E103" s="29" t="s">
        <v>103</v>
      </c>
      <c r="F103" t="s">
        <v>104</v>
      </c>
      <c r="G103" t="str">
        <f t="shared" si="3"/>
        <v>FY06</v>
      </c>
    </row>
    <row r="104" spans="2:7" x14ac:dyDescent="0.2">
      <c r="B104" s="30">
        <v>38899</v>
      </c>
      <c r="C104" s="27">
        <f t="shared" si="2"/>
        <v>38929</v>
      </c>
      <c r="D104" s="31" t="s">
        <v>108</v>
      </c>
      <c r="E104" s="32" t="s">
        <v>109</v>
      </c>
      <c r="F104" t="s">
        <v>110</v>
      </c>
      <c r="G104" t="str">
        <f t="shared" si="3"/>
        <v>FY07</v>
      </c>
    </row>
    <row r="105" spans="2:7" x14ac:dyDescent="0.2">
      <c r="B105" s="30">
        <v>38930</v>
      </c>
      <c r="C105" s="27">
        <f t="shared" si="2"/>
        <v>38960</v>
      </c>
      <c r="D105" s="31" t="s">
        <v>108</v>
      </c>
      <c r="E105" s="32" t="s">
        <v>109</v>
      </c>
      <c r="F105" t="s">
        <v>110</v>
      </c>
      <c r="G105" t="str">
        <f t="shared" si="3"/>
        <v>FY07</v>
      </c>
    </row>
    <row r="106" spans="2:7" x14ac:dyDescent="0.2">
      <c r="B106" s="30">
        <v>38961</v>
      </c>
      <c r="C106" s="27">
        <f t="shared" si="2"/>
        <v>38990</v>
      </c>
      <c r="D106" s="31" t="s">
        <v>108</v>
      </c>
      <c r="E106" s="32" t="s">
        <v>109</v>
      </c>
      <c r="F106" t="s">
        <v>110</v>
      </c>
      <c r="G106" t="str">
        <f t="shared" si="3"/>
        <v>FY07</v>
      </c>
    </row>
    <row r="107" spans="2:7" x14ac:dyDescent="0.2">
      <c r="B107" s="30">
        <v>38991</v>
      </c>
      <c r="C107" s="27">
        <f t="shared" si="2"/>
        <v>39021</v>
      </c>
      <c r="D107" s="31" t="s">
        <v>111</v>
      </c>
      <c r="E107" s="32" t="s">
        <v>109</v>
      </c>
      <c r="F107" t="s">
        <v>110</v>
      </c>
      <c r="G107" t="str">
        <f t="shared" si="3"/>
        <v>FY07</v>
      </c>
    </row>
    <row r="108" spans="2:7" x14ac:dyDescent="0.2">
      <c r="B108" s="30">
        <v>39022</v>
      </c>
      <c r="C108" s="27">
        <f t="shared" si="2"/>
        <v>39051</v>
      </c>
      <c r="D108" s="31" t="s">
        <v>111</v>
      </c>
      <c r="E108" s="32" t="s">
        <v>109</v>
      </c>
      <c r="F108" t="s">
        <v>110</v>
      </c>
      <c r="G108" t="str">
        <f t="shared" si="3"/>
        <v>FY07</v>
      </c>
    </row>
    <row r="109" spans="2:7" x14ac:dyDescent="0.2">
      <c r="B109" s="30">
        <v>39052</v>
      </c>
      <c r="C109" s="27">
        <f t="shared" si="2"/>
        <v>39082</v>
      </c>
      <c r="D109" s="31" t="s">
        <v>111</v>
      </c>
      <c r="E109" s="32" t="s">
        <v>109</v>
      </c>
      <c r="F109" t="s">
        <v>110</v>
      </c>
      <c r="G109" t="str">
        <f t="shared" si="3"/>
        <v>FY07</v>
      </c>
    </row>
    <row r="110" spans="2:7" x14ac:dyDescent="0.2">
      <c r="B110" s="30">
        <v>39083</v>
      </c>
      <c r="C110" s="27">
        <f t="shared" si="2"/>
        <v>39113</v>
      </c>
      <c r="D110" s="31" t="s">
        <v>112</v>
      </c>
      <c r="E110" s="32" t="s">
        <v>109</v>
      </c>
      <c r="F110" t="s">
        <v>110</v>
      </c>
      <c r="G110" t="str">
        <f t="shared" si="3"/>
        <v>FY07</v>
      </c>
    </row>
    <row r="111" spans="2:7" x14ac:dyDescent="0.2">
      <c r="B111" s="30">
        <v>39114</v>
      </c>
      <c r="C111" s="27">
        <f t="shared" si="2"/>
        <v>39141</v>
      </c>
      <c r="D111" s="31" t="s">
        <v>112</v>
      </c>
      <c r="E111" s="32" t="s">
        <v>109</v>
      </c>
      <c r="F111" t="s">
        <v>110</v>
      </c>
      <c r="G111" t="str">
        <f t="shared" si="3"/>
        <v>FY07</v>
      </c>
    </row>
    <row r="112" spans="2:7" x14ac:dyDescent="0.2">
      <c r="B112" s="30">
        <v>39142</v>
      </c>
      <c r="C112" s="27">
        <f t="shared" si="2"/>
        <v>39172</v>
      </c>
      <c r="D112" s="31" t="s">
        <v>112</v>
      </c>
      <c r="E112" s="32" t="s">
        <v>109</v>
      </c>
      <c r="F112" t="s">
        <v>110</v>
      </c>
      <c r="G112" t="str">
        <f t="shared" si="3"/>
        <v>FY07</v>
      </c>
    </row>
    <row r="113" spans="2:7" x14ac:dyDescent="0.2">
      <c r="B113" s="30">
        <v>39173</v>
      </c>
      <c r="C113" s="27">
        <f t="shared" si="2"/>
        <v>39202</v>
      </c>
      <c r="D113" s="31" t="s">
        <v>113</v>
      </c>
      <c r="E113" s="32" t="s">
        <v>109</v>
      </c>
      <c r="F113" t="s">
        <v>110</v>
      </c>
      <c r="G113" t="str">
        <f t="shared" si="3"/>
        <v>FY07</v>
      </c>
    </row>
    <row r="114" spans="2:7" x14ac:dyDescent="0.2">
      <c r="B114" s="30">
        <v>39203</v>
      </c>
      <c r="C114" s="27">
        <f t="shared" si="2"/>
        <v>39233</v>
      </c>
      <c r="D114" s="31" t="s">
        <v>113</v>
      </c>
      <c r="E114" s="32" t="s">
        <v>109</v>
      </c>
      <c r="F114" t="s">
        <v>110</v>
      </c>
      <c r="G114" t="str">
        <f t="shared" si="3"/>
        <v>FY07</v>
      </c>
    </row>
    <row r="115" spans="2:7" x14ac:dyDescent="0.2">
      <c r="B115" s="30">
        <v>39234</v>
      </c>
      <c r="C115" s="27">
        <f t="shared" si="2"/>
        <v>39263</v>
      </c>
      <c r="D115" s="31" t="s">
        <v>113</v>
      </c>
      <c r="E115" s="32" t="s">
        <v>109</v>
      </c>
      <c r="F115" t="s">
        <v>110</v>
      </c>
      <c r="G115" t="str">
        <f t="shared" si="3"/>
        <v>FY07</v>
      </c>
    </row>
    <row r="116" spans="2:7" x14ac:dyDescent="0.2">
      <c r="B116" s="27">
        <v>39264</v>
      </c>
      <c r="C116" s="27">
        <f t="shared" si="2"/>
        <v>39294</v>
      </c>
      <c r="D116" s="28" t="s">
        <v>114</v>
      </c>
      <c r="E116" s="29" t="s">
        <v>115</v>
      </c>
      <c r="F116" t="s">
        <v>116</v>
      </c>
      <c r="G116" t="str">
        <f t="shared" si="3"/>
        <v>FY08</v>
      </c>
    </row>
    <row r="117" spans="2:7" x14ac:dyDescent="0.2">
      <c r="B117" s="27">
        <v>39295</v>
      </c>
      <c r="C117" s="27">
        <f t="shared" si="2"/>
        <v>39325</v>
      </c>
      <c r="D117" s="28" t="s">
        <v>114</v>
      </c>
      <c r="E117" s="29" t="s">
        <v>115</v>
      </c>
      <c r="F117" t="s">
        <v>116</v>
      </c>
      <c r="G117" t="str">
        <f t="shared" si="3"/>
        <v>FY08</v>
      </c>
    </row>
    <row r="118" spans="2:7" x14ac:dyDescent="0.2">
      <c r="B118" s="27">
        <v>39326</v>
      </c>
      <c r="C118" s="27">
        <f t="shared" si="2"/>
        <v>39355</v>
      </c>
      <c r="D118" s="28" t="s">
        <v>114</v>
      </c>
      <c r="E118" s="29" t="s">
        <v>115</v>
      </c>
      <c r="F118" t="s">
        <v>116</v>
      </c>
      <c r="G118" t="str">
        <f t="shared" si="3"/>
        <v>FY08</v>
      </c>
    </row>
    <row r="119" spans="2:7" x14ac:dyDescent="0.2">
      <c r="B119" s="27">
        <v>39356</v>
      </c>
      <c r="C119" s="27">
        <f t="shared" si="2"/>
        <v>39386</v>
      </c>
      <c r="D119" s="28" t="s">
        <v>117</v>
      </c>
      <c r="E119" s="29" t="s">
        <v>115</v>
      </c>
      <c r="F119" t="s">
        <v>116</v>
      </c>
      <c r="G119" t="str">
        <f t="shared" si="3"/>
        <v>FY08</v>
      </c>
    </row>
    <row r="120" spans="2:7" x14ac:dyDescent="0.2">
      <c r="B120" s="27">
        <v>39387</v>
      </c>
      <c r="C120" s="27">
        <f t="shared" si="2"/>
        <v>39416</v>
      </c>
      <c r="D120" s="28" t="s">
        <v>117</v>
      </c>
      <c r="E120" s="29" t="s">
        <v>115</v>
      </c>
      <c r="F120" t="s">
        <v>116</v>
      </c>
      <c r="G120" t="str">
        <f t="shared" si="3"/>
        <v>FY08</v>
      </c>
    </row>
    <row r="121" spans="2:7" x14ac:dyDescent="0.2">
      <c r="B121" s="27">
        <v>39417</v>
      </c>
      <c r="C121" s="27">
        <f t="shared" si="2"/>
        <v>39447</v>
      </c>
      <c r="D121" s="28" t="s">
        <v>117</v>
      </c>
      <c r="E121" s="29" t="s">
        <v>115</v>
      </c>
      <c r="F121" t="s">
        <v>116</v>
      </c>
      <c r="G121" t="str">
        <f t="shared" si="3"/>
        <v>FY08</v>
      </c>
    </row>
    <row r="122" spans="2:7" x14ac:dyDescent="0.2">
      <c r="B122" s="27">
        <v>39448</v>
      </c>
      <c r="C122" s="27">
        <f t="shared" si="2"/>
        <v>39478</v>
      </c>
      <c r="D122" s="28" t="s">
        <v>118</v>
      </c>
      <c r="E122" s="29" t="s">
        <v>115</v>
      </c>
      <c r="F122" t="s">
        <v>116</v>
      </c>
      <c r="G122" t="str">
        <f t="shared" si="3"/>
        <v>FY08</v>
      </c>
    </row>
    <row r="123" spans="2:7" x14ac:dyDescent="0.2">
      <c r="B123" s="27">
        <v>39479</v>
      </c>
      <c r="C123" s="27">
        <f t="shared" si="2"/>
        <v>39507</v>
      </c>
      <c r="D123" s="28" t="s">
        <v>118</v>
      </c>
      <c r="E123" s="29" t="s">
        <v>115</v>
      </c>
      <c r="F123" t="s">
        <v>116</v>
      </c>
      <c r="G123" t="str">
        <f t="shared" si="3"/>
        <v>FY08</v>
      </c>
    </row>
    <row r="124" spans="2:7" x14ac:dyDescent="0.2">
      <c r="B124" s="27">
        <v>39508</v>
      </c>
      <c r="C124" s="27">
        <f t="shared" si="2"/>
        <v>39538</v>
      </c>
      <c r="D124" s="28" t="s">
        <v>118</v>
      </c>
      <c r="E124" s="29" t="s">
        <v>115</v>
      </c>
      <c r="F124" t="s">
        <v>116</v>
      </c>
      <c r="G124" t="str">
        <f t="shared" si="3"/>
        <v>FY08</v>
      </c>
    </row>
    <row r="125" spans="2:7" x14ac:dyDescent="0.2">
      <c r="B125" s="27">
        <v>39539</v>
      </c>
      <c r="C125" s="27">
        <f t="shared" si="2"/>
        <v>39568</v>
      </c>
      <c r="D125" s="28" t="s">
        <v>119</v>
      </c>
      <c r="E125" s="29" t="s">
        <v>115</v>
      </c>
      <c r="F125" t="s">
        <v>116</v>
      </c>
      <c r="G125" t="str">
        <f t="shared" si="3"/>
        <v>FY08</v>
      </c>
    </row>
    <row r="126" spans="2:7" x14ac:dyDescent="0.2">
      <c r="B126" s="27">
        <v>39569</v>
      </c>
      <c r="C126" s="27">
        <f t="shared" si="2"/>
        <v>39599</v>
      </c>
      <c r="D126" s="28" t="s">
        <v>119</v>
      </c>
      <c r="E126" s="29" t="s">
        <v>115</v>
      </c>
      <c r="F126" t="s">
        <v>116</v>
      </c>
      <c r="G126" t="str">
        <f t="shared" si="3"/>
        <v>FY08</v>
      </c>
    </row>
    <row r="127" spans="2:7" x14ac:dyDescent="0.2">
      <c r="B127" s="27">
        <v>39600</v>
      </c>
      <c r="C127" s="27">
        <f t="shared" si="2"/>
        <v>39629</v>
      </c>
      <c r="D127" s="28" t="s">
        <v>119</v>
      </c>
      <c r="E127" s="29" t="s">
        <v>115</v>
      </c>
      <c r="F127" t="s">
        <v>116</v>
      </c>
      <c r="G127" t="str">
        <f t="shared" si="3"/>
        <v>FY08</v>
      </c>
    </row>
    <row r="128" spans="2:7" x14ac:dyDescent="0.2">
      <c r="B128" s="30">
        <v>39630</v>
      </c>
      <c r="C128" s="27">
        <f t="shared" si="2"/>
        <v>39660</v>
      </c>
      <c r="D128" s="31" t="s">
        <v>120</v>
      </c>
      <c r="E128" s="32" t="s">
        <v>121</v>
      </c>
      <c r="F128" t="s">
        <v>122</v>
      </c>
      <c r="G128" t="str">
        <f t="shared" si="3"/>
        <v>FY09</v>
      </c>
    </row>
    <row r="129" spans="2:7" x14ac:dyDescent="0.2">
      <c r="B129" s="30">
        <v>39661</v>
      </c>
      <c r="C129" s="27">
        <f t="shared" si="2"/>
        <v>39691</v>
      </c>
      <c r="D129" s="31" t="s">
        <v>120</v>
      </c>
      <c r="E129" s="32" t="s">
        <v>121</v>
      </c>
      <c r="F129" t="s">
        <v>122</v>
      </c>
      <c r="G129" t="str">
        <f t="shared" si="3"/>
        <v>FY09</v>
      </c>
    </row>
    <row r="130" spans="2:7" x14ac:dyDescent="0.2">
      <c r="B130" s="30">
        <v>39692</v>
      </c>
      <c r="C130" s="27">
        <f t="shared" si="2"/>
        <v>39721</v>
      </c>
      <c r="D130" s="31" t="s">
        <v>120</v>
      </c>
      <c r="E130" s="32" t="s">
        <v>121</v>
      </c>
      <c r="F130" t="s">
        <v>122</v>
      </c>
      <c r="G130" t="str">
        <f t="shared" si="3"/>
        <v>FY09</v>
      </c>
    </row>
    <row r="131" spans="2:7" x14ac:dyDescent="0.2">
      <c r="B131" s="30">
        <v>39722</v>
      </c>
      <c r="C131" s="27">
        <f t="shared" ref="C131:C194" si="4">DATE(YEAR(B131),MONTH(B131)+1,DAY(0))</f>
        <v>39752</v>
      </c>
      <c r="D131" s="31" t="s">
        <v>123</v>
      </c>
      <c r="E131" s="32" t="s">
        <v>121</v>
      </c>
      <c r="F131" t="s">
        <v>122</v>
      </c>
      <c r="G131" t="str">
        <f t="shared" ref="G131:G194" si="5">CONCATENATE(LEFT(F131,2),RIGHT(F131,2))</f>
        <v>FY09</v>
      </c>
    </row>
    <row r="132" spans="2:7" x14ac:dyDescent="0.2">
      <c r="B132" s="30">
        <v>39753</v>
      </c>
      <c r="C132" s="27">
        <f t="shared" si="4"/>
        <v>39782</v>
      </c>
      <c r="D132" s="31" t="s">
        <v>123</v>
      </c>
      <c r="E132" s="32" t="s">
        <v>121</v>
      </c>
      <c r="F132" t="s">
        <v>122</v>
      </c>
      <c r="G132" t="str">
        <f t="shared" si="5"/>
        <v>FY09</v>
      </c>
    </row>
    <row r="133" spans="2:7" x14ac:dyDescent="0.2">
      <c r="B133" s="30">
        <v>39783</v>
      </c>
      <c r="C133" s="27">
        <f t="shared" si="4"/>
        <v>39813</v>
      </c>
      <c r="D133" s="31" t="s">
        <v>123</v>
      </c>
      <c r="E133" s="32" t="s">
        <v>121</v>
      </c>
      <c r="F133" t="s">
        <v>122</v>
      </c>
      <c r="G133" t="str">
        <f t="shared" si="5"/>
        <v>FY09</v>
      </c>
    </row>
    <row r="134" spans="2:7" x14ac:dyDescent="0.2">
      <c r="B134" s="30">
        <v>39814</v>
      </c>
      <c r="C134" s="27">
        <f t="shared" si="4"/>
        <v>39844</v>
      </c>
      <c r="D134" s="31" t="s">
        <v>124</v>
      </c>
      <c r="E134" s="32" t="s">
        <v>121</v>
      </c>
      <c r="F134" t="s">
        <v>122</v>
      </c>
      <c r="G134" t="str">
        <f t="shared" si="5"/>
        <v>FY09</v>
      </c>
    </row>
    <row r="135" spans="2:7" x14ac:dyDescent="0.2">
      <c r="B135" s="30">
        <v>39845</v>
      </c>
      <c r="C135" s="27">
        <f t="shared" si="4"/>
        <v>39872</v>
      </c>
      <c r="D135" s="31" t="s">
        <v>124</v>
      </c>
      <c r="E135" s="32" t="s">
        <v>121</v>
      </c>
      <c r="F135" t="s">
        <v>122</v>
      </c>
      <c r="G135" t="str">
        <f t="shared" si="5"/>
        <v>FY09</v>
      </c>
    </row>
    <row r="136" spans="2:7" x14ac:dyDescent="0.2">
      <c r="B136" s="30">
        <v>39873</v>
      </c>
      <c r="C136" s="27">
        <f t="shared" si="4"/>
        <v>39903</v>
      </c>
      <c r="D136" s="31" t="s">
        <v>124</v>
      </c>
      <c r="E136" s="32" t="s">
        <v>121</v>
      </c>
      <c r="F136" t="s">
        <v>122</v>
      </c>
      <c r="G136" t="str">
        <f t="shared" si="5"/>
        <v>FY09</v>
      </c>
    </row>
    <row r="137" spans="2:7" x14ac:dyDescent="0.2">
      <c r="B137" s="30">
        <v>39904</v>
      </c>
      <c r="C137" s="27">
        <f t="shared" si="4"/>
        <v>39933</v>
      </c>
      <c r="D137" s="31" t="s">
        <v>125</v>
      </c>
      <c r="E137" s="32" t="s">
        <v>121</v>
      </c>
      <c r="F137" t="s">
        <v>122</v>
      </c>
      <c r="G137" t="str">
        <f t="shared" si="5"/>
        <v>FY09</v>
      </c>
    </row>
    <row r="138" spans="2:7" x14ac:dyDescent="0.2">
      <c r="B138" s="30">
        <v>39934</v>
      </c>
      <c r="C138" s="27">
        <f t="shared" si="4"/>
        <v>39964</v>
      </c>
      <c r="D138" s="31" t="s">
        <v>125</v>
      </c>
      <c r="E138" s="32" t="s">
        <v>121</v>
      </c>
      <c r="F138" t="s">
        <v>122</v>
      </c>
      <c r="G138" t="str">
        <f t="shared" si="5"/>
        <v>FY09</v>
      </c>
    </row>
    <row r="139" spans="2:7" x14ac:dyDescent="0.2">
      <c r="B139" s="30">
        <v>39965</v>
      </c>
      <c r="C139" s="27">
        <f t="shared" si="4"/>
        <v>39994</v>
      </c>
      <c r="D139" s="31" t="s">
        <v>125</v>
      </c>
      <c r="E139" s="32" t="s">
        <v>121</v>
      </c>
      <c r="F139" t="s">
        <v>122</v>
      </c>
      <c r="G139" t="str">
        <f t="shared" si="5"/>
        <v>FY09</v>
      </c>
    </row>
    <row r="140" spans="2:7" x14ac:dyDescent="0.2">
      <c r="B140" s="27">
        <v>39995</v>
      </c>
      <c r="C140" s="27">
        <f t="shared" si="4"/>
        <v>40025</v>
      </c>
      <c r="D140" s="28" t="s">
        <v>126</v>
      </c>
      <c r="E140" s="29" t="s">
        <v>127</v>
      </c>
      <c r="F140" t="s">
        <v>128</v>
      </c>
      <c r="G140" t="str">
        <f t="shared" si="5"/>
        <v>FY10</v>
      </c>
    </row>
    <row r="141" spans="2:7" x14ac:dyDescent="0.2">
      <c r="B141" s="27">
        <v>40026</v>
      </c>
      <c r="C141" s="27">
        <f t="shared" si="4"/>
        <v>40056</v>
      </c>
      <c r="D141" s="28" t="s">
        <v>126</v>
      </c>
      <c r="E141" s="29" t="s">
        <v>127</v>
      </c>
      <c r="F141" t="s">
        <v>128</v>
      </c>
      <c r="G141" t="str">
        <f t="shared" si="5"/>
        <v>FY10</v>
      </c>
    </row>
    <row r="142" spans="2:7" x14ac:dyDescent="0.2">
      <c r="B142" s="27">
        <v>40057</v>
      </c>
      <c r="C142" s="27">
        <f t="shared" si="4"/>
        <v>40086</v>
      </c>
      <c r="D142" s="28" t="s">
        <v>126</v>
      </c>
      <c r="E142" s="29" t="s">
        <v>127</v>
      </c>
      <c r="F142" t="s">
        <v>128</v>
      </c>
      <c r="G142" t="str">
        <f t="shared" si="5"/>
        <v>FY10</v>
      </c>
    </row>
    <row r="143" spans="2:7" x14ac:dyDescent="0.2">
      <c r="B143" s="27">
        <v>40087</v>
      </c>
      <c r="C143" s="27">
        <f t="shared" si="4"/>
        <v>40117</v>
      </c>
      <c r="D143" s="28" t="s">
        <v>129</v>
      </c>
      <c r="E143" s="29" t="s">
        <v>127</v>
      </c>
      <c r="F143" t="s">
        <v>128</v>
      </c>
      <c r="G143" t="str">
        <f t="shared" si="5"/>
        <v>FY10</v>
      </c>
    </row>
    <row r="144" spans="2:7" x14ac:dyDescent="0.2">
      <c r="B144" s="27">
        <v>40118</v>
      </c>
      <c r="C144" s="27">
        <f t="shared" si="4"/>
        <v>40147</v>
      </c>
      <c r="D144" s="28" t="s">
        <v>129</v>
      </c>
      <c r="E144" s="29" t="s">
        <v>127</v>
      </c>
      <c r="F144" t="s">
        <v>128</v>
      </c>
      <c r="G144" t="str">
        <f t="shared" si="5"/>
        <v>FY10</v>
      </c>
    </row>
    <row r="145" spans="2:7" x14ac:dyDescent="0.2">
      <c r="B145" s="27">
        <v>40148</v>
      </c>
      <c r="C145" s="27">
        <f t="shared" si="4"/>
        <v>40178</v>
      </c>
      <c r="D145" s="28" t="s">
        <v>129</v>
      </c>
      <c r="E145" s="29" t="s">
        <v>127</v>
      </c>
      <c r="F145" t="s">
        <v>128</v>
      </c>
      <c r="G145" t="str">
        <f t="shared" si="5"/>
        <v>FY10</v>
      </c>
    </row>
    <row r="146" spans="2:7" x14ac:dyDescent="0.2">
      <c r="B146" s="27">
        <v>40179</v>
      </c>
      <c r="C146" s="27">
        <f t="shared" si="4"/>
        <v>40209</v>
      </c>
      <c r="D146" s="28" t="s">
        <v>130</v>
      </c>
      <c r="E146" s="29" t="s">
        <v>127</v>
      </c>
      <c r="F146" t="s">
        <v>128</v>
      </c>
      <c r="G146" t="str">
        <f t="shared" si="5"/>
        <v>FY10</v>
      </c>
    </row>
    <row r="147" spans="2:7" x14ac:dyDescent="0.2">
      <c r="B147" s="27">
        <v>40210</v>
      </c>
      <c r="C147" s="27">
        <f t="shared" si="4"/>
        <v>40237</v>
      </c>
      <c r="D147" s="28" t="s">
        <v>130</v>
      </c>
      <c r="E147" s="29" t="s">
        <v>127</v>
      </c>
      <c r="F147" t="s">
        <v>128</v>
      </c>
      <c r="G147" t="str">
        <f t="shared" si="5"/>
        <v>FY10</v>
      </c>
    </row>
    <row r="148" spans="2:7" x14ac:dyDescent="0.2">
      <c r="B148" s="27">
        <v>40238</v>
      </c>
      <c r="C148" s="27">
        <f t="shared" si="4"/>
        <v>40268</v>
      </c>
      <c r="D148" s="28" t="s">
        <v>130</v>
      </c>
      <c r="E148" s="29" t="s">
        <v>127</v>
      </c>
      <c r="F148" t="s">
        <v>128</v>
      </c>
      <c r="G148" t="str">
        <f t="shared" si="5"/>
        <v>FY10</v>
      </c>
    </row>
    <row r="149" spans="2:7" x14ac:dyDescent="0.2">
      <c r="B149" s="27">
        <v>40269</v>
      </c>
      <c r="C149" s="27">
        <f t="shared" si="4"/>
        <v>40298</v>
      </c>
      <c r="D149" s="28" t="s">
        <v>131</v>
      </c>
      <c r="E149" s="29" t="s">
        <v>127</v>
      </c>
      <c r="F149" t="s">
        <v>128</v>
      </c>
      <c r="G149" t="str">
        <f t="shared" si="5"/>
        <v>FY10</v>
      </c>
    </row>
    <row r="150" spans="2:7" x14ac:dyDescent="0.2">
      <c r="B150" s="27">
        <v>40299</v>
      </c>
      <c r="C150" s="27">
        <f t="shared" si="4"/>
        <v>40329</v>
      </c>
      <c r="D150" s="28" t="s">
        <v>131</v>
      </c>
      <c r="E150" s="29" t="s">
        <v>127</v>
      </c>
      <c r="F150" t="s">
        <v>128</v>
      </c>
      <c r="G150" t="str">
        <f t="shared" si="5"/>
        <v>FY10</v>
      </c>
    </row>
    <row r="151" spans="2:7" x14ac:dyDescent="0.2">
      <c r="B151" s="27">
        <v>40330</v>
      </c>
      <c r="C151" s="27">
        <f t="shared" si="4"/>
        <v>40359</v>
      </c>
      <c r="D151" s="28" t="s">
        <v>131</v>
      </c>
      <c r="E151" s="29" t="s">
        <v>127</v>
      </c>
      <c r="F151" t="s">
        <v>128</v>
      </c>
      <c r="G151" t="str">
        <f t="shared" si="5"/>
        <v>FY10</v>
      </c>
    </row>
    <row r="152" spans="2:7" x14ac:dyDescent="0.2">
      <c r="B152" s="30">
        <v>40360</v>
      </c>
      <c r="C152" s="27">
        <f t="shared" si="4"/>
        <v>40390</v>
      </c>
      <c r="D152" s="31" t="s">
        <v>132</v>
      </c>
      <c r="E152" s="32" t="s">
        <v>133</v>
      </c>
      <c r="F152" t="s">
        <v>134</v>
      </c>
      <c r="G152" t="str">
        <f t="shared" si="5"/>
        <v>FY11</v>
      </c>
    </row>
    <row r="153" spans="2:7" x14ac:dyDescent="0.2">
      <c r="B153" s="30">
        <v>40391</v>
      </c>
      <c r="C153" s="27">
        <f t="shared" si="4"/>
        <v>40421</v>
      </c>
      <c r="D153" s="31" t="s">
        <v>132</v>
      </c>
      <c r="E153" s="32" t="s">
        <v>133</v>
      </c>
      <c r="F153" t="s">
        <v>134</v>
      </c>
      <c r="G153" t="str">
        <f t="shared" si="5"/>
        <v>FY11</v>
      </c>
    </row>
    <row r="154" spans="2:7" x14ac:dyDescent="0.2">
      <c r="B154" s="30">
        <v>40422</v>
      </c>
      <c r="C154" s="27">
        <f t="shared" si="4"/>
        <v>40451</v>
      </c>
      <c r="D154" s="31" t="s">
        <v>132</v>
      </c>
      <c r="E154" s="32" t="s">
        <v>133</v>
      </c>
      <c r="F154" t="s">
        <v>134</v>
      </c>
      <c r="G154" t="str">
        <f t="shared" si="5"/>
        <v>FY11</v>
      </c>
    </row>
    <row r="155" spans="2:7" x14ac:dyDescent="0.2">
      <c r="B155" s="30">
        <v>40452</v>
      </c>
      <c r="C155" s="27">
        <f t="shared" si="4"/>
        <v>40482</v>
      </c>
      <c r="D155" s="31" t="s">
        <v>135</v>
      </c>
      <c r="E155" s="32" t="s">
        <v>133</v>
      </c>
      <c r="F155" t="s">
        <v>134</v>
      </c>
      <c r="G155" t="str">
        <f t="shared" si="5"/>
        <v>FY11</v>
      </c>
    </row>
    <row r="156" spans="2:7" x14ac:dyDescent="0.2">
      <c r="B156" s="30">
        <v>40483</v>
      </c>
      <c r="C156" s="27">
        <f t="shared" si="4"/>
        <v>40512</v>
      </c>
      <c r="D156" s="31" t="s">
        <v>135</v>
      </c>
      <c r="E156" s="32" t="s">
        <v>133</v>
      </c>
      <c r="F156" t="s">
        <v>134</v>
      </c>
      <c r="G156" t="str">
        <f t="shared" si="5"/>
        <v>FY11</v>
      </c>
    </row>
    <row r="157" spans="2:7" x14ac:dyDescent="0.2">
      <c r="B157" s="30">
        <v>40513</v>
      </c>
      <c r="C157" s="27">
        <f t="shared" si="4"/>
        <v>40543</v>
      </c>
      <c r="D157" s="31" t="s">
        <v>135</v>
      </c>
      <c r="E157" s="32" t="s">
        <v>133</v>
      </c>
      <c r="F157" t="s">
        <v>134</v>
      </c>
      <c r="G157" t="str">
        <f t="shared" si="5"/>
        <v>FY11</v>
      </c>
    </row>
    <row r="158" spans="2:7" x14ac:dyDescent="0.2">
      <c r="B158" s="30">
        <v>40544</v>
      </c>
      <c r="C158" s="27">
        <f t="shared" si="4"/>
        <v>40574</v>
      </c>
      <c r="D158" s="31" t="s">
        <v>136</v>
      </c>
      <c r="E158" s="32" t="s">
        <v>133</v>
      </c>
      <c r="F158" t="s">
        <v>134</v>
      </c>
      <c r="G158" t="str">
        <f t="shared" si="5"/>
        <v>FY11</v>
      </c>
    </row>
    <row r="159" spans="2:7" x14ac:dyDescent="0.2">
      <c r="B159" s="30">
        <v>40575</v>
      </c>
      <c r="C159" s="27">
        <f t="shared" si="4"/>
        <v>40602</v>
      </c>
      <c r="D159" s="31" t="s">
        <v>136</v>
      </c>
      <c r="E159" s="32" t="s">
        <v>133</v>
      </c>
      <c r="F159" t="s">
        <v>134</v>
      </c>
      <c r="G159" t="str">
        <f t="shared" si="5"/>
        <v>FY11</v>
      </c>
    </row>
    <row r="160" spans="2:7" x14ac:dyDescent="0.2">
      <c r="B160" s="30">
        <v>40603</v>
      </c>
      <c r="C160" s="27">
        <f t="shared" si="4"/>
        <v>40633</v>
      </c>
      <c r="D160" s="31" t="s">
        <v>136</v>
      </c>
      <c r="E160" s="32" t="s">
        <v>133</v>
      </c>
      <c r="F160" t="s">
        <v>134</v>
      </c>
      <c r="G160" t="str">
        <f t="shared" si="5"/>
        <v>FY11</v>
      </c>
    </row>
    <row r="161" spans="2:7" x14ac:dyDescent="0.2">
      <c r="B161" s="30">
        <v>40634</v>
      </c>
      <c r="C161" s="27">
        <f t="shared" si="4"/>
        <v>40663</v>
      </c>
      <c r="D161" s="31" t="s">
        <v>137</v>
      </c>
      <c r="E161" s="32" t="s">
        <v>133</v>
      </c>
      <c r="F161" t="s">
        <v>134</v>
      </c>
      <c r="G161" t="str">
        <f t="shared" si="5"/>
        <v>FY11</v>
      </c>
    </row>
    <row r="162" spans="2:7" x14ac:dyDescent="0.2">
      <c r="B162" s="30">
        <v>40664</v>
      </c>
      <c r="C162" s="27">
        <f t="shared" si="4"/>
        <v>40694</v>
      </c>
      <c r="D162" s="31" t="s">
        <v>137</v>
      </c>
      <c r="E162" s="32" t="s">
        <v>133</v>
      </c>
      <c r="F162" t="s">
        <v>134</v>
      </c>
      <c r="G162" t="str">
        <f t="shared" si="5"/>
        <v>FY11</v>
      </c>
    </row>
    <row r="163" spans="2:7" x14ac:dyDescent="0.2">
      <c r="B163" s="30">
        <v>40695</v>
      </c>
      <c r="C163" s="27">
        <f t="shared" si="4"/>
        <v>40724</v>
      </c>
      <c r="D163" s="31" t="s">
        <v>137</v>
      </c>
      <c r="E163" s="32" t="s">
        <v>133</v>
      </c>
      <c r="F163" t="s">
        <v>134</v>
      </c>
      <c r="G163" t="str">
        <f t="shared" si="5"/>
        <v>FY11</v>
      </c>
    </row>
    <row r="164" spans="2:7" x14ac:dyDescent="0.2">
      <c r="B164" s="27">
        <v>40725</v>
      </c>
      <c r="C164" s="27">
        <f t="shared" si="4"/>
        <v>40755</v>
      </c>
      <c r="D164" s="28" t="s">
        <v>138</v>
      </c>
      <c r="E164" s="29" t="s">
        <v>139</v>
      </c>
      <c r="F164" t="s">
        <v>140</v>
      </c>
      <c r="G164" t="str">
        <f t="shared" si="5"/>
        <v>FY12</v>
      </c>
    </row>
    <row r="165" spans="2:7" x14ac:dyDescent="0.2">
      <c r="B165" s="27">
        <v>40756</v>
      </c>
      <c r="C165" s="27">
        <f t="shared" si="4"/>
        <v>40786</v>
      </c>
      <c r="D165" s="28" t="s">
        <v>138</v>
      </c>
      <c r="E165" s="29" t="s">
        <v>139</v>
      </c>
      <c r="F165" t="s">
        <v>140</v>
      </c>
      <c r="G165" t="str">
        <f t="shared" si="5"/>
        <v>FY12</v>
      </c>
    </row>
    <row r="166" spans="2:7" x14ac:dyDescent="0.2">
      <c r="B166" s="27">
        <v>40787</v>
      </c>
      <c r="C166" s="27">
        <f t="shared" si="4"/>
        <v>40816</v>
      </c>
      <c r="D166" s="28" t="s">
        <v>138</v>
      </c>
      <c r="E166" s="29" t="s">
        <v>139</v>
      </c>
      <c r="F166" t="s">
        <v>140</v>
      </c>
      <c r="G166" t="str">
        <f t="shared" si="5"/>
        <v>FY12</v>
      </c>
    </row>
    <row r="167" spans="2:7" x14ac:dyDescent="0.2">
      <c r="B167" s="27">
        <v>40817</v>
      </c>
      <c r="C167" s="27">
        <f t="shared" si="4"/>
        <v>40847</v>
      </c>
      <c r="D167" s="28" t="s">
        <v>141</v>
      </c>
      <c r="E167" s="29" t="s">
        <v>139</v>
      </c>
      <c r="F167" t="s">
        <v>140</v>
      </c>
      <c r="G167" t="str">
        <f t="shared" si="5"/>
        <v>FY12</v>
      </c>
    </row>
    <row r="168" spans="2:7" x14ac:dyDescent="0.2">
      <c r="B168" s="27">
        <v>40848</v>
      </c>
      <c r="C168" s="27">
        <f t="shared" si="4"/>
        <v>40877</v>
      </c>
      <c r="D168" s="28" t="s">
        <v>141</v>
      </c>
      <c r="E168" s="29" t="s">
        <v>139</v>
      </c>
      <c r="F168" t="s">
        <v>140</v>
      </c>
      <c r="G168" t="str">
        <f t="shared" si="5"/>
        <v>FY12</v>
      </c>
    </row>
    <row r="169" spans="2:7" x14ac:dyDescent="0.2">
      <c r="B169" s="27">
        <v>40878</v>
      </c>
      <c r="C169" s="27">
        <f t="shared" si="4"/>
        <v>40908</v>
      </c>
      <c r="D169" s="28" t="s">
        <v>141</v>
      </c>
      <c r="E169" s="29" t="s">
        <v>139</v>
      </c>
      <c r="F169" t="s">
        <v>140</v>
      </c>
      <c r="G169" t="str">
        <f t="shared" si="5"/>
        <v>FY12</v>
      </c>
    </row>
    <row r="170" spans="2:7" x14ac:dyDescent="0.2">
      <c r="B170" s="27">
        <v>40909</v>
      </c>
      <c r="C170" s="27">
        <f t="shared" si="4"/>
        <v>40939</v>
      </c>
      <c r="D170" s="28" t="s">
        <v>142</v>
      </c>
      <c r="E170" s="29" t="s">
        <v>139</v>
      </c>
      <c r="F170" t="s">
        <v>140</v>
      </c>
      <c r="G170" t="str">
        <f t="shared" si="5"/>
        <v>FY12</v>
      </c>
    </row>
    <row r="171" spans="2:7" x14ac:dyDescent="0.2">
      <c r="B171" s="27">
        <v>40940</v>
      </c>
      <c r="C171" s="27">
        <f t="shared" si="4"/>
        <v>40968</v>
      </c>
      <c r="D171" s="28" t="s">
        <v>142</v>
      </c>
      <c r="E171" s="29" t="s">
        <v>139</v>
      </c>
      <c r="F171" t="s">
        <v>140</v>
      </c>
      <c r="G171" t="str">
        <f t="shared" si="5"/>
        <v>FY12</v>
      </c>
    </row>
    <row r="172" spans="2:7" x14ac:dyDescent="0.2">
      <c r="B172" s="27">
        <v>40969</v>
      </c>
      <c r="C172" s="27">
        <f t="shared" si="4"/>
        <v>40999</v>
      </c>
      <c r="D172" s="28" t="s">
        <v>142</v>
      </c>
      <c r="E172" s="29" t="s">
        <v>139</v>
      </c>
      <c r="F172" t="s">
        <v>140</v>
      </c>
      <c r="G172" t="str">
        <f t="shared" si="5"/>
        <v>FY12</v>
      </c>
    </row>
    <row r="173" spans="2:7" x14ac:dyDescent="0.2">
      <c r="B173" s="27">
        <v>41000</v>
      </c>
      <c r="C173" s="27">
        <f t="shared" si="4"/>
        <v>41029</v>
      </c>
      <c r="D173" s="28" t="s">
        <v>143</v>
      </c>
      <c r="E173" s="29" t="s">
        <v>139</v>
      </c>
      <c r="F173" t="s">
        <v>140</v>
      </c>
      <c r="G173" t="str">
        <f t="shared" si="5"/>
        <v>FY12</v>
      </c>
    </row>
    <row r="174" spans="2:7" x14ac:dyDescent="0.2">
      <c r="B174" s="27">
        <v>41030</v>
      </c>
      <c r="C174" s="27">
        <f t="shared" si="4"/>
        <v>41060</v>
      </c>
      <c r="D174" s="28" t="s">
        <v>143</v>
      </c>
      <c r="E174" s="29" t="s">
        <v>139</v>
      </c>
      <c r="F174" t="s">
        <v>140</v>
      </c>
      <c r="G174" t="str">
        <f t="shared" si="5"/>
        <v>FY12</v>
      </c>
    </row>
    <row r="175" spans="2:7" x14ac:dyDescent="0.2">
      <c r="B175" s="27">
        <v>41061</v>
      </c>
      <c r="C175" s="27">
        <f t="shared" si="4"/>
        <v>41090</v>
      </c>
      <c r="D175" s="28" t="s">
        <v>143</v>
      </c>
      <c r="E175" s="29" t="s">
        <v>139</v>
      </c>
      <c r="F175" t="s">
        <v>140</v>
      </c>
      <c r="G175" t="str">
        <f t="shared" si="5"/>
        <v>FY12</v>
      </c>
    </row>
    <row r="176" spans="2:7" x14ac:dyDescent="0.2">
      <c r="B176" s="30">
        <v>41091</v>
      </c>
      <c r="C176" s="27">
        <f t="shared" si="4"/>
        <v>41121</v>
      </c>
      <c r="D176" s="31" t="s">
        <v>144</v>
      </c>
      <c r="E176" s="32" t="s">
        <v>145</v>
      </c>
      <c r="F176" t="s">
        <v>146</v>
      </c>
      <c r="G176" t="str">
        <f t="shared" si="5"/>
        <v>FY13</v>
      </c>
    </row>
    <row r="177" spans="2:7" x14ac:dyDescent="0.2">
      <c r="B177" s="30">
        <v>41122</v>
      </c>
      <c r="C177" s="27">
        <f t="shared" si="4"/>
        <v>41152</v>
      </c>
      <c r="D177" s="31" t="s">
        <v>144</v>
      </c>
      <c r="E177" s="32" t="s">
        <v>145</v>
      </c>
      <c r="F177" t="s">
        <v>146</v>
      </c>
      <c r="G177" t="str">
        <f t="shared" si="5"/>
        <v>FY13</v>
      </c>
    </row>
    <row r="178" spans="2:7" x14ac:dyDescent="0.2">
      <c r="B178" s="30">
        <v>41153</v>
      </c>
      <c r="C178" s="27">
        <f t="shared" si="4"/>
        <v>41182</v>
      </c>
      <c r="D178" s="31" t="s">
        <v>144</v>
      </c>
      <c r="E178" s="32" t="s">
        <v>145</v>
      </c>
      <c r="F178" t="s">
        <v>146</v>
      </c>
      <c r="G178" t="str">
        <f t="shared" si="5"/>
        <v>FY13</v>
      </c>
    </row>
    <row r="179" spans="2:7" x14ac:dyDescent="0.2">
      <c r="B179" s="30">
        <v>41183</v>
      </c>
      <c r="C179" s="27">
        <f t="shared" si="4"/>
        <v>41213</v>
      </c>
      <c r="D179" s="31" t="s">
        <v>147</v>
      </c>
      <c r="E179" s="32" t="s">
        <v>145</v>
      </c>
      <c r="F179" t="s">
        <v>146</v>
      </c>
      <c r="G179" t="str">
        <f t="shared" si="5"/>
        <v>FY13</v>
      </c>
    </row>
    <row r="180" spans="2:7" x14ac:dyDescent="0.2">
      <c r="B180" s="30">
        <v>41214</v>
      </c>
      <c r="C180" s="27">
        <f t="shared" si="4"/>
        <v>41243</v>
      </c>
      <c r="D180" s="31" t="s">
        <v>147</v>
      </c>
      <c r="E180" s="32" t="s">
        <v>145</v>
      </c>
      <c r="F180" t="s">
        <v>146</v>
      </c>
      <c r="G180" t="str">
        <f t="shared" si="5"/>
        <v>FY13</v>
      </c>
    </row>
    <row r="181" spans="2:7" x14ac:dyDescent="0.2">
      <c r="B181" s="30">
        <v>41244</v>
      </c>
      <c r="C181" s="27">
        <f t="shared" si="4"/>
        <v>41274</v>
      </c>
      <c r="D181" s="31" t="s">
        <v>147</v>
      </c>
      <c r="E181" s="32" t="s">
        <v>145</v>
      </c>
      <c r="F181" t="s">
        <v>146</v>
      </c>
      <c r="G181" t="str">
        <f t="shared" si="5"/>
        <v>FY13</v>
      </c>
    </row>
    <row r="182" spans="2:7" x14ac:dyDescent="0.2">
      <c r="B182" s="30">
        <v>41275</v>
      </c>
      <c r="C182" s="27">
        <f t="shared" si="4"/>
        <v>41305</v>
      </c>
      <c r="D182" s="31" t="s">
        <v>148</v>
      </c>
      <c r="E182" s="32" t="s">
        <v>145</v>
      </c>
      <c r="F182" t="s">
        <v>146</v>
      </c>
      <c r="G182" t="str">
        <f t="shared" si="5"/>
        <v>FY13</v>
      </c>
    </row>
    <row r="183" spans="2:7" x14ac:dyDescent="0.2">
      <c r="B183" s="30">
        <v>41306</v>
      </c>
      <c r="C183" s="27">
        <f t="shared" si="4"/>
        <v>41333</v>
      </c>
      <c r="D183" s="31" t="s">
        <v>148</v>
      </c>
      <c r="E183" s="32" t="s">
        <v>145</v>
      </c>
      <c r="F183" t="s">
        <v>146</v>
      </c>
      <c r="G183" t="str">
        <f t="shared" si="5"/>
        <v>FY13</v>
      </c>
    </row>
    <row r="184" spans="2:7" x14ac:dyDescent="0.2">
      <c r="B184" s="30">
        <v>41334</v>
      </c>
      <c r="C184" s="27">
        <f t="shared" si="4"/>
        <v>41364</v>
      </c>
      <c r="D184" s="31" t="s">
        <v>148</v>
      </c>
      <c r="E184" s="32" t="s">
        <v>145</v>
      </c>
      <c r="F184" t="s">
        <v>146</v>
      </c>
      <c r="G184" t="str">
        <f t="shared" si="5"/>
        <v>FY13</v>
      </c>
    </row>
    <row r="185" spans="2:7" x14ac:dyDescent="0.2">
      <c r="B185" s="30">
        <v>41365</v>
      </c>
      <c r="C185" s="27">
        <f t="shared" si="4"/>
        <v>41394</v>
      </c>
      <c r="D185" s="31" t="s">
        <v>149</v>
      </c>
      <c r="E185" s="32" t="s">
        <v>145</v>
      </c>
      <c r="F185" t="s">
        <v>146</v>
      </c>
      <c r="G185" t="str">
        <f t="shared" si="5"/>
        <v>FY13</v>
      </c>
    </row>
    <row r="186" spans="2:7" x14ac:dyDescent="0.2">
      <c r="B186" s="30">
        <v>41395</v>
      </c>
      <c r="C186" s="27">
        <f t="shared" si="4"/>
        <v>41425</v>
      </c>
      <c r="D186" s="31" t="s">
        <v>149</v>
      </c>
      <c r="E186" s="32" t="s">
        <v>145</v>
      </c>
      <c r="F186" t="s">
        <v>146</v>
      </c>
      <c r="G186" t="str">
        <f t="shared" si="5"/>
        <v>FY13</v>
      </c>
    </row>
    <row r="187" spans="2:7" x14ac:dyDescent="0.2">
      <c r="B187" s="30">
        <v>41426</v>
      </c>
      <c r="C187" s="27">
        <f t="shared" si="4"/>
        <v>41455</v>
      </c>
      <c r="D187" s="31" t="s">
        <v>149</v>
      </c>
      <c r="E187" s="32" t="s">
        <v>145</v>
      </c>
      <c r="F187" t="s">
        <v>146</v>
      </c>
      <c r="G187" t="str">
        <f t="shared" si="5"/>
        <v>FY13</v>
      </c>
    </row>
    <row r="188" spans="2:7" x14ac:dyDescent="0.2">
      <c r="B188" s="27">
        <v>41456</v>
      </c>
      <c r="C188" s="27">
        <f t="shared" si="4"/>
        <v>41486</v>
      </c>
      <c r="D188" s="28" t="s">
        <v>150</v>
      </c>
      <c r="E188" s="29" t="s">
        <v>151</v>
      </c>
      <c r="F188" t="s">
        <v>152</v>
      </c>
      <c r="G188" t="str">
        <f t="shared" si="5"/>
        <v>FY14</v>
      </c>
    </row>
    <row r="189" spans="2:7" x14ac:dyDescent="0.2">
      <c r="B189" s="27">
        <v>41487</v>
      </c>
      <c r="C189" s="27">
        <f t="shared" si="4"/>
        <v>41517</v>
      </c>
      <c r="D189" s="28" t="s">
        <v>150</v>
      </c>
      <c r="E189" s="29" t="s">
        <v>151</v>
      </c>
      <c r="F189" t="s">
        <v>152</v>
      </c>
      <c r="G189" t="str">
        <f t="shared" si="5"/>
        <v>FY14</v>
      </c>
    </row>
    <row r="190" spans="2:7" x14ac:dyDescent="0.2">
      <c r="B190" s="27">
        <v>41518</v>
      </c>
      <c r="C190" s="27">
        <f t="shared" si="4"/>
        <v>41547</v>
      </c>
      <c r="D190" s="28" t="s">
        <v>150</v>
      </c>
      <c r="E190" s="29" t="s">
        <v>151</v>
      </c>
      <c r="F190" t="s">
        <v>152</v>
      </c>
      <c r="G190" t="str">
        <f t="shared" si="5"/>
        <v>FY14</v>
      </c>
    </row>
    <row r="191" spans="2:7" x14ac:dyDescent="0.2">
      <c r="B191" s="27">
        <v>41548</v>
      </c>
      <c r="C191" s="27">
        <f t="shared" si="4"/>
        <v>41578</v>
      </c>
      <c r="D191" s="28" t="s">
        <v>153</v>
      </c>
      <c r="E191" s="29" t="s">
        <v>151</v>
      </c>
      <c r="F191" t="s">
        <v>152</v>
      </c>
      <c r="G191" t="str">
        <f t="shared" si="5"/>
        <v>FY14</v>
      </c>
    </row>
    <row r="192" spans="2:7" x14ac:dyDescent="0.2">
      <c r="B192" s="27">
        <v>41579</v>
      </c>
      <c r="C192" s="27">
        <f t="shared" si="4"/>
        <v>41608</v>
      </c>
      <c r="D192" s="28" t="s">
        <v>153</v>
      </c>
      <c r="E192" s="29" t="s">
        <v>151</v>
      </c>
      <c r="F192" t="s">
        <v>152</v>
      </c>
      <c r="G192" t="str">
        <f t="shared" si="5"/>
        <v>FY14</v>
      </c>
    </row>
    <row r="193" spans="2:7" x14ac:dyDescent="0.2">
      <c r="B193" s="27">
        <v>41609</v>
      </c>
      <c r="C193" s="27">
        <f t="shared" si="4"/>
        <v>41639</v>
      </c>
      <c r="D193" s="28" t="s">
        <v>153</v>
      </c>
      <c r="E193" s="29" t="s">
        <v>151</v>
      </c>
      <c r="F193" t="s">
        <v>152</v>
      </c>
      <c r="G193" t="str">
        <f t="shared" si="5"/>
        <v>FY14</v>
      </c>
    </row>
    <row r="194" spans="2:7" x14ac:dyDescent="0.2">
      <c r="B194" s="27">
        <v>41640</v>
      </c>
      <c r="C194" s="27">
        <f t="shared" si="4"/>
        <v>41670</v>
      </c>
      <c r="D194" s="28" t="s">
        <v>154</v>
      </c>
      <c r="E194" s="29" t="s">
        <v>151</v>
      </c>
      <c r="F194" t="s">
        <v>152</v>
      </c>
      <c r="G194" t="str">
        <f t="shared" si="5"/>
        <v>FY14</v>
      </c>
    </row>
    <row r="195" spans="2:7" x14ac:dyDescent="0.2">
      <c r="B195" s="27">
        <v>41671</v>
      </c>
      <c r="C195" s="27">
        <f t="shared" ref="C195:C258" si="6">DATE(YEAR(B195),MONTH(B195)+1,DAY(0))</f>
        <v>41698</v>
      </c>
      <c r="D195" s="28" t="s">
        <v>154</v>
      </c>
      <c r="E195" s="29" t="s">
        <v>151</v>
      </c>
      <c r="F195" t="s">
        <v>152</v>
      </c>
      <c r="G195" t="str">
        <f t="shared" ref="G195:G258" si="7">CONCATENATE(LEFT(F195,2),RIGHT(F195,2))</f>
        <v>FY14</v>
      </c>
    </row>
    <row r="196" spans="2:7" x14ac:dyDescent="0.2">
      <c r="B196" s="27">
        <v>41699</v>
      </c>
      <c r="C196" s="27">
        <f t="shared" si="6"/>
        <v>41729</v>
      </c>
      <c r="D196" s="28" t="s">
        <v>154</v>
      </c>
      <c r="E196" s="29" t="s">
        <v>151</v>
      </c>
      <c r="F196" t="s">
        <v>152</v>
      </c>
      <c r="G196" t="str">
        <f t="shared" si="7"/>
        <v>FY14</v>
      </c>
    </row>
    <row r="197" spans="2:7" x14ac:dyDescent="0.2">
      <c r="B197" s="27">
        <v>41730</v>
      </c>
      <c r="C197" s="27">
        <f t="shared" si="6"/>
        <v>41759</v>
      </c>
      <c r="D197" s="28" t="s">
        <v>155</v>
      </c>
      <c r="E197" s="29" t="s">
        <v>151</v>
      </c>
      <c r="F197" t="s">
        <v>152</v>
      </c>
      <c r="G197" t="str">
        <f t="shared" si="7"/>
        <v>FY14</v>
      </c>
    </row>
    <row r="198" spans="2:7" x14ac:dyDescent="0.2">
      <c r="B198" s="27">
        <v>41760</v>
      </c>
      <c r="C198" s="27">
        <f t="shared" si="6"/>
        <v>41790</v>
      </c>
      <c r="D198" s="28" t="s">
        <v>155</v>
      </c>
      <c r="E198" s="29" t="s">
        <v>151</v>
      </c>
      <c r="F198" t="s">
        <v>152</v>
      </c>
      <c r="G198" t="str">
        <f t="shared" si="7"/>
        <v>FY14</v>
      </c>
    </row>
    <row r="199" spans="2:7" x14ac:dyDescent="0.2">
      <c r="B199" s="27">
        <v>41791</v>
      </c>
      <c r="C199" s="27">
        <f t="shared" si="6"/>
        <v>41820</v>
      </c>
      <c r="D199" s="28" t="s">
        <v>155</v>
      </c>
      <c r="E199" s="29" t="s">
        <v>151</v>
      </c>
      <c r="F199" t="s">
        <v>152</v>
      </c>
      <c r="G199" t="str">
        <f t="shared" si="7"/>
        <v>FY14</v>
      </c>
    </row>
    <row r="200" spans="2:7" x14ac:dyDescent="0.2">
      <c r="B200" s="30">
        <v>41821</v>
      </c>
      <c r="C200" s="27">
        <f t="shared" si="6"/>
        <v>41851</v>
      </c>
      <c r="D200" s="31" t="s">
        <v>156</v>
      </c>
      <c r="E200" s="32" t="s">
        <v>157</v>
      </c>
      <c r="F200" t="s">
        <v>158</v>
      </c>
      <c r="G200" t="str">
        <f t="shared" si="7"/>
        <v>FY15</v>
      </c>
    </row>
    <row r="201" spans="2:7" x14ac:dyDescent="0.2">
      <c r="B201" s="30">
        <v>41852</v>
      </c>
      <c r="C201" s="27">
        <f t="shared" si="6"/>
        <v>41882</v>
      </c>
      <c r="D201" s="31" t="s">
        <v>156</v>
      </c>
      <c r="E201" s="32" t="s">
        <v>157</v>
      </c>
      <c r="F201" t="s">
        <v>158</v>
      </c>
      <c r="G201" t="str">
        <f t="shared" si="7"/>
        <v>FY15</v>
      </c>
    </row>
    <row r="202" spans="2:7" x14ac:dyDescent="0.2">
      <c r="B202" s="30">
        <v>41883</v>
      </c>
      <c r="C202" s="27">
        <f t="shared" si="6"/>
        <v>41912</v>
      </c>
      <c r="D202" s="31" t="s">
        <v>156</v>
      </c>
      <c r="E202" s="32" t="s">
        <v>157</v>
      </c>
      <c r="F202" t="s">
        <v>158</v>
      </c>
      <c r="G202" t="str">
        <f t="shared" si="7"/>
        <v>FY15</v>
      </c>
    </row>
    <row r="203" spans="2:7" x14ac:dyDescent="0.2">
      <c r="B203" s="30">
        <v>41913</v>
      </c>
      <c r="C203" s="27">
        <f t="shared" si="6"/>
        <v>41943</v>
      </c>
      <c r="D203" s="31" t="s">
        <v>159</v>
      </c>
      <c r="E203" s="32" t="s">
        <v>157</v>
      </c>
      <c r="F203" t="s">
        <v>158</v>
      </c>
      <c r="G203" t="str">
        <f t="shared" si="7"/>
        <v>FY15</v>
      </c>
    </row>
    <row r="204" spans="2:7" x14ac:dyDescent="0.2">
      <c r="B204" s="30">
        <v>41944</v>
      </c>
      <c r="C204" s="27">
        <f t="shared" si="6"/>
        <v>41973</v>
      </c>
      <c r="D204" s="31" t="s">
        <v>159</v>
      </c>
      <c r="E204" s="32" t="s">
        <v>157</v>
      </c>
      <c r="F204" t="s">
        <v>158</v>
      </c>
      <c r="G204" t="str">
        <f t="shared" si="7"/>
        <v>FY15</v>
      </c>
    </row>
    <row r="205" spans="2:7" x14ac:dyDescent="0.2">
      <c r="B205" s="30">
        <v>41974</v>
      </c>
      <c r="C205" s="27">
        <f t="shared" si="6"/>
        <v>42004</v>
      </c>
      <c r="D205" s="31" t="s">
        <v>159</v>
      </c>
      <c r="E205" s="32" t="s">
        <v>157</v>
      </c>
      <c r="F205" t="s">
        <v>158</v>
      </c>
      <c r="G205" t="str">
        <f t="shared" si="7"/>
        <v>FY15</v>
      </c>
    </row>
    <row r="206" spans="2:7" x14ac:dyDescent="0.2">
      <c r="B206" s="30">
        <v>42005</v>
      </c>
      <c r="C206" s="27">
        <f t="shared" si="6"/>
        <v>42035</v>
      </c>
      <c r="D206" s="31" t="s">
        <v>160</v>
      </c>
      <c r="E206" s="32" t="s">
        <v>157</v>
      </c>
      <c r="F206" t="s">
        <v>158</v>
      </c>
      <c r="G206" t="str">
        <f t="shared" si="7"/>
        <v>FY15</v>
      </c>
    </row>
    <row r="207" spans="2:7" x14ac:dyDescent="0.2">
      <c r="B207" s="30">
        <v>42036</v>
      </c>
      <c r="C207" s="27">
        <f t="shared" si="6"/>
        <v>42063</v>
      </c>
      <c r="D207" s="31" t="s">
        <v>160</v>
      </c>
      <c r="E207" s="32" t="s">
        <v>157</v>
      </c>
      <c r="F207" t="s">
        <v>158</v>
      </c>
      <c r="G207" t="str">
        <f t="shared" si="7"/>
        <v>FY15</v>
      </c>
    </row>
    <row r="208" spans="2:7" x14ac:dyDescent="0.2">
      <c r="B208" s="30">
        <v>42064</v>
      </c>
      <c r="C208" s="27">
        <f t="shared" si="6"/>
        <v>42094</v>
      </c>
      <c r="D208" s="31" t="s">
        <v>160</v>
      </c>
      <c r="E208" s="32" t="s">
        <v>157</v>
      </c>
      <c r="F208" t="s">
        <v>158</v>
      </c>
      <c r="G208" t="str">
        <f t="shared" si="7"/>
        <v>FY15</v>
      </c>
    </row>
    <row r="209" spans="2:7" x14ac:dyDescent="0.2">
      <c r="B209" s="30">
        <v>42095</v>
      </c>
      <c r="C209" s="27">
        <f t="shared" si="6"/>
        <v>42124</v>
      </c>
      <c r="D209" s="31" t="s">
        <v>161</v>
      </c>
      <c r="E209" s="32" t="s">
        <v>157</v>
      </c>
      <c r="F209" t="s">
        <v>158</v>
      </c>
      <c r="G209" t="str">
        <f t="shared" si="7"/>
        <v>FY15</v>
      </c>
    </row>
    <row r="210" spans="2:7" x14ac:dyDescent="0.2">
      <c r="B210" s="30">
        <v>42125</v>
      </c>
      <c r="C210" s="27">
        <f t="shared" si="6"/>
        <v>42155</v>
      </c>
      <c r="D210" s="31" t="s">
        <v>161</v>
      </c>
      <c r="E210" s="32" t="s">
        <v>157</v>
      </c>
      <c r="F210" t="s">
        <v>158</v>
      </c>
      <c r="G210" t="str">
        <f t="shared" si="7"/>
        <v>FY15</v>
      </c>
    </row>
    <row r="211" spans="2:7" x14ac:dyDescent="0.2">
      <c r="B211" s="30">
        <v>42156</v>
      </c>
      <c r="C211" s="27">
        <f t="shared" si="6"/>
        <v>42185</v>
      </c>
      <c r="D211" s="31" t="s">
        <v>161</v>
      </c>
      <c r="E211" s="32" t="s">
        <v>157</v>
      </c>
      <c r="F211" t="s">
        <v>158</v>
      </c>
      <c r="G211" t="str">
        <f t="shared" si="7"/>
        <v>FY15</v>
      </c>
    </row>
    <row r="212" spans="2:7" x14ac:dyDescent="0.2">
      <c r="B212" s="27">
        <v>42186</v>
      </c>
      <c r="C212" s="27">
        <f t="shared" si="6"/>
        <v>42216</v>
      </c>
      <c r="D212" s="28" t="s">
        <v>162</v>
      </c>
      <c r="E212" s="29" t="s">
        <v>163</v>
      </c>
      <c r="F212" t="s">
        <v>164</v>
      </c>
      <c r="G212" t="str">
        <f t="shared" si="7"/>
        <v>FY16</v>
      </c>
    </row>
    <row r="213" spans="2:7" x14ac:dyDescent="0.2">
      <c r="B213" s="27">
        <v>42217</v>
      </c>
      <c r="C213" s="27">
        <f t="shared" si="6"/>
        <v>42247</v>
      </c>
      <c r="D213" s="28" t="s">
        <v>162</v>
      </c>
      <c r="E213" s="29" t="s">
        <v>163</v>
      </c>
      <c r="F213" t="s">
        <v>164</v>
      </c>
      <c r="G213" t="str">
        <f t="shared" si="7"/>
        <v>FY16</v>
      </c>
    </row>
    <row r="214" spans="2:7" x14ac:dyDescent="0.2">
      <c r="B214" s="27">
        <v>42248</v>
      </c>
      <c r="C214" s="27">
        <f t="shared" si="6"/>
        <v>42277</v>
      </c>
      <c r="D214" s="28" t="s">
        <v>162</v>
      </c>
      <c r="E214" s="29" t="s">
        <v>163</v>
      </c>
      <c r="F214" t="s">
        <v>164</v>
      </c>
      <c r="G214" t="str">
        <f t="shared" si="7"/>
        <v>FY16</v>
      </c>
    </row>
    <row r="215" spans="2:7" x14ac:dyDescent="0.2">
      <c r="B215" s="27">
        <v>42278</v>
      </c>
      <c r="C215" s="27">
        <f t="shared" si="6"/>
        <v>42308</v>
      </c>
      <c r="D215" s="28" t="s">
        <v>165</v>
      </c>
      <c r="E215" s="29" t="s">
        <v>163</v>
      </c>
      <c r="F215" t="s">
        <v>164</v>
      </c>
      <c r="G215" t="str">
        <f t="shared" si="7"/>
        <v>FY16</v>
      </c>
    </row>
    <row r="216" spans="2:7" x14ac:dyDescent="0.2">
      <c r="B216" s="27">
        <v>42309</v>
      </c>
      <c r="C216" s="27">
        <f t="shared" si="6"/>
        <v>42338</v>
      </c>
      <c r="D216" s="28" t="s">
        <v>165</v>
      </c>
      <c r="E216" s="29" t="s">
        <v>163</v>
      </c>
      <c r="F216" t="s">
        <v>164</v>
      </c>
      <c r="G216" t="str">
        <f t="shared" si="7"/>
        <v>FY16</v>
      </c>
    </row>
    <row r="217" spans="2:7" x14ac:dyDescent="0.2">
      <c r="B217" s="27">
        <v>42339</v>
      </c>
      <c r="C217" s="27">
        <f t="shared" si="6"/>
        <v>42369</v>
      </c>
      <c r="D217" s="28" t="s">
        <v>165</v>
      </c>
      <c r="E217" s="29" t="s">
        <v>163</v>
      </c>
      <c r="F217" t="s">
        <v>164</v>
      </c>
      <c r="G217" t="str">
        <f t="shared" si="7"/>
        <v>FY16</v>
      </c>
    </row>
    <row r="218" spans="2:7" x14ac:dyDescent="0.2">
      <c r="B218" s="27">
        <v>42370</v>
      </c>
      <c r="C218" s="27">
        <f t="shared" si="6"/>
        <v>42400</v>
      </c>
      <c r="D218" s="28" t="s">
        <v>166</v>
      </c>
      <c r="E218" s="29" t="s">
        <v>163</v>
      </c>
      <c r="F218" t="s">
        <v>164</v>
      </c>
      <c r="G218" t="str">
        <f t="shared" si="7"/>
        <v>FY16</v>
      </c>
    </row>
    <row r="219" spans="2:7" x14ac:dyDescent="0.2">
      <c r="B219" s="27">
        <v>42401</v>
      </c>
      <c r="C219" s="27">
        <f t="shared" si="6"/>
        <v>42429</v>
      </c>
      <c r="D219" s="28" t="s">
        <v>166</v>
      </c>
      <c r="E219" s="29" t="s">
        <v>163</v>
      </c>
      <c r="F219" t="s">
        <v>164</v>
      </c>
      <c r="G219" t="str">
        <f t="shared" si="7"/>
        <v>FY16</v>
      </c>
    </row>
    <row r="220" spans="2:7" x14ac:dyDescent="0.2">
      <c r="B220" s="27">
        <v>42430</v>
      </c>
      <c r="C220" s="27">
        <f t="shared" si="6"/>
        <v>42460</v>
      </c>
      <c r="D220" s="28" t="s">
        <v>166</v>
      </c>
      <c r="E220" s="29" t="s">
        <v>163</v>
      </c>
      <c r="F220" t="s">
        <v>164</v>
      </c>
      <c r="G220" t="str">
        <f t="shared" si="7"/>
        <v>FY16</v>
      </c>
    </row>
    <row r="221" spans="2:7" x14ac:dyDescent="0.2">
      <c r="B221" s="27">
        <v>42461</v>
      </c>
      <c r="C221" s="27">
        <f t="shared" si="6"/>
        <v>42490</v>
      </c>
      <c r="D221" s="28" t="s">
        <v>167</v>
      </c>
      <c r="E221" s="29" t="s">
        <v>163</v>
      </c>
      <c r="F221" t="s">
        <v>164</v>
      </c>
      <c r="G221" t="str">
        <f t="shared" si="7"/>
        <v>FY16</v>
      </c>
    </row>
    <row r="222" spans="2:7" x14ac:dyDescent="0.2">
      <c r="B222" s="27">
        <v>42491</v>
      </c>
      <c r="C222" s="27">
        <f t="shared" si="6"/>
        <v>42521</v>
      </c>
      <c r="D222" s="28" t="s">
        <v>167</v>
      </c>
      <c r="E222" s="29" t="s">
        <v>163</v>
      </c>
      <c r="F222" t="s">
        <v>164</v>
      </c>
      <c r="G222" t="str">
        <f t="shared" si="7"/>
        <v>FY16</v>
      </c>
    </row>
    <row r="223" spans="2:7" x14ac:dyDescent="0.2">
      <c r="B223" s="27">
        <v>42522</v>
      </c>
      <c r="C223" s="27">
        <f t="shared" si="6"/>
        <v>42551</v>
      </c>
      <c r="D223" s="28" t="s">
        <v>167</v>
      </c>
      <c r="E223" s="29" t="s">
        <v>163</v>
      </c>
      <c r="F223" t="s">
        <v>164</v>
      </c>
      <c r="G223" t="str">
        <f t="shared" si="7"/>
        <v>FY16</v>
      </c>
    </row>
    <row r="224" spans="2:7" x14ac:dyDescent="0.2">
      <c r="B224" s="30">
        <v>42552</v>
      </c>
      <c r="C224" s="27">
        <f t="shared" si="6"/>
        <v>42582</v>
      </c>
      <c r="D224" s="31" t="s">
        <v>168</v>
      </c>
      <c r="E224" s="32" t="s">
        <v>169</v>
      </c>
      <c r="F224" t="s">
        <v>170</v>
      </c>
      <c r="G224" t="str">
        <f t="shared" si="7"/>
        <v>FY17</v>
      </c>
    </row>
    <row r="225" spans="2:7" x14ac:dyDescent="0.2">
      <c r="B225" s="30">
        <v>42583</v>
      </c>
      <c r="C225" s="27">
        <f t="shared" si="6"/>
        <v>42613</v>
      </c>
      <c r="D225" s="31" t="s">
        <v>168</v>
      </c>
      <c r="E225" s="32" t="s">
        <v>169</v>
      </c>
      <c r="F225" t="s">
        <v>170</v>
      </c>
      <c r="G225" t="str">
        <f t="shared" si="7"/>
        <v>FY17</v>
      </c>
    </row>
    <row r="226" spans="2:7" x14ac:dyDescent="0.2">
      <c r="B226" s="30">
        <v>42614</v>
      </c>
      <c r="C226" s="27">
        <f t="shared" si="6"/>
        <v>42643</v>
      </c>
      <c r="D226" s="31" t="s">
        <v>168</v>
      </c>
      <c r="E226" s="32" t="s">
        <v>169</v>
      </c>
      <c r="F226" t="s">
        <v>170</v>
      </c>
      <c r="G226" t="str">
        <f t="shared" si="7"/>
        <v>FY17</v>
      </c>
    </row>
    <row r="227" spans="2:7" x14ac:dyDescent="0.2">
      <c r="B227" s="30">
        <v>42644</v>
      </c>
      <c r="C227" s="27">
        <f t="shared" si="6"/>
        <v>42674</v>
      </c>
      <c r="D227" s="31" t="s">
        <v>171</v>
      </c>
      <c r="E227" s="32" t="s">
        <v>169</v>
      </c>
      <c r="F227" t="s">
        <v>170</v>
      </c>
      <c r="G227" t="str">
        <f t="shared" si="7"/>
        <v>FY17</v>
      </c>
    </row>
    <row r="228" spans="2:7" x14ac:dyDescent="0.2">
      <c r="B228" s="30">
        <v>42675</v>
      </c>
      <c r="C228" s="27">
        <f t="shared" si="6"/>
        <v>42704</v>
      </c>
      <c r="D228" s="31" t="s">
        <v>171</v>
      </c>
      <c r="E228" s="32" t="s">
        <v>169</v>
      </c>
      <c r="F228" t="s">
        <v>170</v>
      </c>
      <c r="G228" t="str">
        <f t="shared" si="7"/>
        <v>FY17</v>
      </c>
    </row>
    <row r="229" spans="2:7" x14ac:dyDescent="0.2">
      <c r="B229" s="30">
        <v>42705</v>
      </c>
      <c r="C229" s="27">
        <f t="shared" si="6"/>
        <v>42735</v>
      </c>
      <c r="D229" s="31" t="s">
        <v>171</v>
      </c>
      <c r="E229" s="32" t="s">
        <v>169</v>
      </c>
      <c r="F229" t="s">
        <v>170</v>
      </c>
      <c r="G229" t="str">
        <f t="shared" si="7"/>
        <v>FY17</v>
      </c>
    </row>
    <row r="230" spans="2:7" x14ac:dyDescent="0.2">
      <c r="B230" s="30">
        <v>42736</v>
      </c>
      <c r="C230" s="27">
        <f t="shared" si="6"/>
        <v>42766</v>
      </c>
      <c r="D230" s="31" t="s">
        <v>172</v>
      </c>
      <c r="E230" s="32" t="s">
        <v>169</v>
      </c>
      <c r="F230" t="s">
        <v>170</v>
      </c>
      <c r="G230" t="str">
        <f t="shared" si="7"/>
        <v>FY17</v>
      </c>
    </row>
    <row r="231" spans="2:7" x14ac:dyDescent="0.2">
      <c r="B231" s="30">
        <v>42767</v>
      </c>
      <c r="C231" s="27">
        <f t="shared" si="6"/>
        <v>42794</v>
      </c>
      <c r="D231" s="31" t="s">
        <v>172</v>
      </c>
      <c r="E231" s="32" t="s">
        <v>169</v>
      </c>
      <c r="F231" t="s">
        <v>170</v>
      </c>
      <c r="G231" t="str">
        <f t="shared" si="7"/>
        <v>FY17</v>
      </c>
    </row>
    <row r="232" spans="2:7" x14ac:dyDescent="0.2">
      <c r="B232" s="30">
        <v>42795</v>
      </c>
      <c r="C232" s="27">
        <f t="shared" si="6"/>
        <v>42825</v>
      </c>
      <c r="D232" s="31" t="s">
        <v>172</v>
      </c>
      <c r="E232" s="32" t="s">
        <v>169</v>
      </c>
      <c r="F232" t="s">
        <v>170</v>
      </c>
      <c r="G232" t="str">
        <f t="shared" si="7"/>
        <v>FY17</v>
      </c>
    </row>
    <row r="233" spans="2:7" x14ac:dyDescent="0.2">
      <c r="B233" s="30">
        <v>42826</v>
      </c>
      <c r="C233" s="27">
        <f t="shared" si="6"/>
        <v>42855</v>
      </c>
      <c r="D233" s="31" t="s">
        <v>173</v>
      </c>
      <c r="E233" s="32" t="s">
        <v>169</v>
      </c>
      <c r="F233" t="s">
        <v>170</v>
      </c>
      <c r="G233" t="str">
        <f t="shared" si="7"/>
        <v>FY17</v>
      </c>
    </row>
    <row r="234" spans="2:7" x14ac:dyDescent="0.2">
      <c r="B234" s="30">
        <v>42856</v>
      </c>
      <c r="C234" s="27">
        <f t="shared" si="6"/>
        <v>42886</v>
      </c>
      <c r="D234" s="31" t="s">
        <v>173</v>
      </c>
      <c r="E234" s="32" t="s">
        <v>169</v>
      </c>
      <c r="F234" t="s">
        <v>170</v>
      </c>
      <c r="G234" t="str">
        <f t="shared" si="7"/>
        <v>FY17</v>
      </c>
    </row>
    <row r="235" spans="2:7" x14ac:dyDescent="0.2">
      <c r="B235" s="30">
        <v>42887</v>
      </c>
      <c r="C235" s="27">
        <f t="shared" si="6"/>
        <v>42916</v>
      </c>
      <c r="D235" s="31" t="s">
        <v>173</v>
      </c>
      <c r="E235" s="32" t="s">
        <v>169</v>
      </c>
      <c r="F235" t="s">
        <v>170</v>
      </c>
      <c r="G235" t="str">
        <f t="shared" si="7"/>
        <v>FY17</v>
      </c>
    </row>
    <row r="236" spans="2:7" x14ac:dyDescent="0.2">
      <c r="B236" s="27">
        <v>42917</v>
      </c>
      <c r="C236" s="27">
        <f t="shared" si="6"/>
        <v>42947</v>
      </c>
      <c r="D236" s="28" t="s">
        <v>174</v>
      </c>
      <c r="E236" s="29" t="s">
        <v>175</v>
      </c>
      <c r="F236" t="s">
        <v>176</v>
      </c>
      <c r="G236" t="str">
        <f t="shared" si="7"/>
        <v>FY18</v>
      </c>
    </row>
    <row r="237" spans="2:7" x14ac:dyDescent="0.2">
      <c r="B237" s="27">
        <v>42948</v>
      </c>
      <c r="C237" s="27">
        <f t="shared" si="6"/>
        <v>42978</v>
      </c>
      <c r="D237" s="28" t="s">
        <v>174</v>
      </c>
      <c r="E237" s="29" t="s">
        <v>175</v>
      </c>
      <c r="F237" t="s">
        <v>176</v>
      </c>
      <c r="G237" t="str">
        <f t="shared" si="7"/>
        <v>FY18</v>
      </c>
    </row>
    <row r="238" spans="2:7" x14ac:dyDescent="0.2">
      <c r="B238" s="27">
        <v>42979</v>
      </c>
      <c r="C238" s="27">
        <f t="shared" si="6"/>
        <v>43008</v>
      </c>
      <c r="D238" s="28" t="s">
        <v>174</v>
      </c>
      <c r="E238" s="29" t="s">
        <v>175</v>
      </c>
      <c r="F238" t="s">
        <v>176</v>
      </c>
      <c r="G238" t="str">
        <f t="shared" si="7"/>
        <v>FY18</v>
      </c>
    </row>
    <row r="239" spans="2:7" x14ac:dyDescent="0.2">
      <c r="B239" s="27">
        <v>43009</v>
      </c>
      <c r="C239" s="27">
        <f t="shared" si="6"/>
        <v>43039</v>
      </c>
      <c r="D239" s="28" t="s">
        <v>177</v>
      </c>
      <c r="E239" s="29" t="s">
        <v>175</v>
      </c>
      <c r="F239" t="s">
        <v>176</v>
      </c>
      <c r="G239" t="str">
        <f t="shared" si="7"/>
        <v>FY18</v>
      </c>
    </row>
    <row r="240" spans="2:7" x14ac:dyDescent="0.2">
      <c r="B240" s="27">
        <v>43040</v>
      </c>
      <c r="C240" s="27">
        <f t="shared" si="6"/>
        <v>43069</v>
      </c>
      <c r="D240" s="28" t="s">
        <v>177</v>
      </c>
      <c r="E240" s="29" t="s">
        <v>175</v>
      </c>
      <c r="F240" t="s">
        <v>176</v>
      </c>
      <c r="G240" t="str">
        <f t="shared" si="7"/>
        <v>FY18</v>
      </c>
    </row>
    <row r="241" spans="2:7" x14ac:dyDescent="0.2">
      <c r="B241" s="27">
        <v>43070</v>
      </c>
      <c r="C241" s="27">
        <f t="shared" si="6"/>
        <v>43100</v>
      </c>
      <c r="D241" s="28" t="s">
        <v>177</v>
      </c>
      <c r="E241" s="29" t="s">
        <v>175</v>
      </c>
      <c r="F241" t="s">
        <v>176</v>
      </c>
      <c r="G241" t="str">
        <f t="shared" si="7"/>
        <v>FY18</v>
      </c>
    </row>
    <row r="242" spans="2:7" x14ac:dyDescent="0.2">
      <c r="B242" s="27">
        <v>43101</v>
      </c>
      <c r="C242" s="27">
        <f t="shared" si="6"/>
        <v>43131</v>
      </c>
      <c r="D242" s="28" t="s">
        <v>178</v>
      </c>
      <c r="E242" s="29" t="s">
        <v>175</v>
      </c>
      <c r="F242" t="s">
        <v>176</v>
      </c>
      <c r="G242" t="str">
        <f t="shared" si="7"/>
        <v>FY18</v>
      </c>
    </row>
    <row r="243" spans="2:7" x14ac:dyDescent="0.2">
      <c r="B243" s="27">
        <v>43132</v>
      </c>
      <c r="C243" s="27">
        <f t="shared" si="6"/>
        <v>43159</v>
      </c>
      <c r="D243" s="28" t="s">
        <v>178</v>
      </c>
      <c r="E243" s="29" t="s">
        <v>175</v>
      </c>
      <c r="F243" t="s">
        <v>176</v>
      </c>
      <c r="G243" t="str">
        <f t="shared" si="7"/>
        <v>FY18</v>
      </c>
    </row>
    <row r="244" spans="2:7" x14ac:dyDescent="0.2">
      <c r="B244" s="27">
        <v>43160</v>
      </c>
      <c r="C244" s="27">
        <f t="shared" si="6"/>
        <v>43190</v>
      </c>
      <c r="D244" s="28" t="s">
        <v>178</v>
      </c>
      <c r="E244" s="29" t="s">
        <v>175</v>
      </c>
      <c r="F244" t="s">
        <v>176</v>
      </c>
      <c r="G244" t="str">
        <f t="shared" si="7"/>
        <v>FY18</v>
      </c>
    </row>
    <row r="245" spans="2:7" x14ac:dyDescent="0.2">
      <c r="B245" s="27">
        <v>43191</v>
      </c>
      <c r="C245" s="27">
        <f t="shared" si="6"/>
        <v>43220</v>
      </c>
      <c r="D245" s="28" t="s">
        <v>179</v>
      </c>
      <c r="E245" s="29" t="s">
        <v>175</v>
      </c>
      <c r="F245" t="s">
        <v>176</v>
      </c>
      <c r="G245" t="str">
        <f t="shared" si="7"/>
        <v>FY18</v>
      </c>
    </row>
    <row r="246" spans="2:7" x14ac:dyDescent="0.2">
      <c r="B246" s="27">
        <v>43221</v>
      </c>
      <c r="C246" s="27">
        <f t="shared" si="6"/>
        <v>43251</v>
      </c>
      <c r="D246" s="28" t="s">
        <v>179</v>
      </c>
      <c r="E246" s="29" t="s">
        <v>175</v>
      </c>
      <c r="F246" t="s">
        <v>176</v>
      </c>
      <c r="G246" t="str">
        <f t="shared" si="7"/>
        <v>FY18</v>
      </c>
    </row>
    <row r="247" spans="2:7" x14ac:dyDescent="0.2">
      <c r="B247" s="27">
        <v>43252</v>
      </c>
      <c r="C247" s="27">
        <f t="shared" si="6"/>
        <v>43281</v>
      </c>
      <c r="D247" s="28" t="s">
        <v>179</v>
      </c>
      <c r="E247" s="29" t="s">
        <v>175</v>
      </c>
      <c r="F247" t="s">
        <v>176</v>
      </c>
      <c r="G247" t="str">
        <f t="shared" si="7"/>
        <v>FY18</v>
      </c>
    </row>
    <row r="248" spans="2:7" x14ac:dyDescent="0.2">
      <c r="B248" s="30">
        <v>43282</v>
      </c>
      <c r="C248" s="27">
        <f t="shared" si="6"/>
        <v>43312</v>
      </c>
      <c r="D248" s="31" t="s">
        <v>180</v>
      </c>
      <c r="E248" s="32" t="s">
        <v>181</v>
      </c>
      <c r="F248" t="s">
        <v>182</v>
      </c>
      <c r="G248" t="str">
        <f t="shared" si="7"/>
        <v>FY19</v>
      </c>
    </row>
    <row r="249" spans="2:7" x14ac:dyDescent="0.2">
      <c r="B249" s="30">
        <v>43313</v>
      </c>
      <c r="C249" s="27">
        <f t="shared" si="6"/>
        <v>43343</v>
      </c>
      <c r="D249" s="31" t="s">
        <v>180</v>
      </c>
      <c r="E249" s="32" t="s">
        <v>181</v>
      </c>
      <c r="F249" t="s">
        <v>182</v>
      </c>
      <c r="G249" t="str">
        <f t="shared" si="7"/>
        <v>FY19</v>
      </c>
    </row>
    <row r="250" spans="2:7" x14ac:dyDescent="0.2">
      <c r="B250" s="30">
        <v>43344</v>
      </c>
      <c r="C250" s="27">
        <f t="shared" si="6"/>
        <v>43373</v>
      </c>
      <c r="D250" s="31" t="s">
        <v>180</v>
      </c>
      <c r="E250" s="32" t="s">
        <v>181</v>
      </c>
      <c r="F250" t="s">
        <v>182</v>
      </c>
      <c r="G250" t="str">
        <f t="shared" si="7"/>
        <v>FY19</v>
      </c>
    </row>
    <row r="251" spans="2:7" x14ac:dyDescent="0.2">
      <c r="B251" s="30">
        <v>43374</v>
      </c>
      <c r="C251" s="27">
        <f t="shared" si="6"/>
        <v>43404</v>
      </c>
      <c r="D251" s="31" t="s">
        <v>183</v>
      </c>
      <c r="E251" s="32" t="s">
        <v>181</v>
      </c>
      <c r="F251" t="s">
        <v>182</v>
      </c>
      <c r="G251" t="str">
        <f t="shared" si="7"/>
        <v>FY19</v>
      </c>
    </row>
    <row r="252" spans="2:7" x14ac:dyDescent="0.2">
      <c r="B252" s="30">
        <v>43405</v>
      </c>
      <c r="C252" s="27">
        <f t="shared" si="6"/>
        <v>43434</v>
      </c>
      <c r="D252" s="31" t="s">
        <v>183</v>
      </c>
      <c r="E252" s="32" t="s">
        <v>181</v>
      </c>
      <c r="F252" t="s">
        <v>182</v>
      </c>
      <c r="G252" t="str">
        <f t="shared" si="7"/>
        <v>FY19</v>
      </c>
    </row>
    <row r="253" spans="2:7" x14ac:dyDescent="0.2">
      <c r="B253" s="30">
        <v>43435</v>
      </c>
      <c r="C253" s="27">
        <f t="shared" si="6"/>
        <v>43465</v>
      </c>
      <c r="D253" s="31" t="s">
        <v>183</v>
      </c>
      <c r="E253" s="32" t="s">
        <v>181</v>
      </c>
      <c r="F253" t="s">
        <v>182</v>
      </c>
      <c r="G253" t="str">
        <f t="shared" si="7"/>
        <v>FY19</v>
      </c>
    </row>
    <row r="254" spans="2:7" x14ac:dyDescent="0.2">
      <c r="B254" s="30">
        <v>43466</v>
      </c>
      <c r="C254" s="27">
        <f t="shared" si="6"/>
        <v>43496</v>
      </c>
      <c r="D254" s="31" t="s">
        <v>184</v>
      </c>
      <c r="E254" s="32" t="s">
        <v>181</v>
      </c>
      <c r="F254" t="s">
        <v>182</v>
      </c>
      <c r="G254" t="str">
        <f t="shared" si="7"/>
        <v>FY19</v>
      </c>
    </row>
    <row r="255" spans="2:7" x14ac:dyDescent="0.2">
      <c r="B255" s="30">
        <v>43497</v>
      </c>
      <c r="C255" s="27">
        <f t="shared" si="6"/>
        <v>43524</v>
      </c>
      <c r="D255" s="31" t="s">
        <v>184</v>
      </c>
      <c r="E255" s="32" t="s">
        <v>181</v>
      </c>
      <c r="F255" t="s">
        <v>182</v>
      </c>
      <c r="G255" t="str">
        <f t="shared" si="7"/>
        <v>FY19</v>
      </c>
    </row>
    <row r="256" spans="2:7" x14ac:dyDescent="0.2">
      <c r="B256" s="30">
        <v>43525</v>
      </c>
      <c r="C256" s="27">
        <f t="shared" si="6"/>
        <v>43555</v>
      </c>
      <c r="D256" s="31" t="s">
        <v>184</v>
      </c>
      <c r="E256" s="32" t="s">
        <v>181</v>
      </c>
      <c r="F256" t="s">
        <v>182</v>
      </c>
      <c r="G256" t="str">
        <f t="shared" si="7"/>
        <v>FY19</v>
      </c>
    </row>
    <row r="257" spans="2:7" x14ac:dyDescent="0.2">
      <c r="B257" s="30">
        <v>43556</v>
      </c>
      <c r="C257" s="27">
        <f t="shared" si="6"/>
        <v>43585</v>
      </c>
      <c r="D257" s="31" t="s">
        <v>185</v>
      </c>
      <c r="E257" s="32" t="s">
        <v>181</v>
      </c>
      <c r="F257" t="s">
        <v>182</v>
      </c>
      <c r="G257" t="str">
        <f t="shared" si="7"/>
        <v>FY19</v>
      </c>
    </row>
    <row r="258" spans="2:7" x14ac:dyDescent="0.2">
      <c r="B258" s="30">
        <v>43586</v>
      </c>
      <c r="C258" s="27">
        <f t="shared" si="6"/>
        <v>43616</v>
      </c>
      <c r="D258" s="31" t="s">
        <v>185</v>
      </c>
      <c r="E258" s="32" t="s">
        <v>181</v>
      </c>
      <c r="F258" t="s">
        <v>182</v>
      </c>
      <c r="G258" t="str">
        <f t="shared" si="7"/>
        <v>FY19</v>
      </c>
    </row>
    <row r="259" spans="2:7" x14ac:dyDescent="0.2">
      <c r="B259" s="30">
        <v>43617</v>
      </c>
      <c r="C259" s="27">
        <f t="shared" ref="C259:C322" si="8">DATE(YEAR(B259),MONTH(B259)+1,DAY(0))</f>
        <v>43646</v>
      </c>
      <c r="D259" s="31" t="s">
        <v>185</v>
      </c>
      <c r="E259" s="32" t="s">
        <v>181</v>
      </c>
      <c r="F259" t="s">
        <v>182</v>
      </c>
      <c r="G259" t="str">
        <f t="shared" ref="G259:G322" si="9">CONCATENATE(LEFT(F259,2),RIGHT(F259,2))</f>
        <v>FY19</v>
      </c>
    </row>
    <row r="260" spans="2:7" x14ac:dyDescent="0.2">
      <c r="B260" s="27">
        <v>43647</v>
      </c>
      <c r="C260" s="27">
        <f t="shared" si="8"/>
        <v>43677</v>
      </c>
      <c r="D260" s="28" t="s">
        <v>186</v>
      </c>
      <c r="E260" s="29" t="s">
        <v>187</v>
      </c>
      <c r="F260" t="s">
        <v>188</v>
      </c>
      <c r="G260" t="str">
        <f t="shared" si="9"/>
        <v>FY20</v>
      </c>
    </row>
    <row r="261" spans="2:7" x14ac:dyDescent="0.2">
      <c r="B261" s="27">
        <v>43678</v>
      </c>
      <c r="C261" s="27">
        <f t="shared" si="8"/>
        <v>43708</v>
      </c>
      <c r="D261" s="28" t="s">
        <v>186</v>
      </c>
      <c r="E261" s="29" t="s">
        <v>187</v>
      </c>
      <c r="F261" t="s">
        <v>188</v>
      </c>
      <c r="G261" t="str">
        <f t="shared" si="9"/>
        <v>FY20</v>
      </c>
    </row>
    <row r="262" spans="2:7" x14ac:dyDescent="0.2">
      <c r="B262" s="27">
        <v>43709</v>
      </c>
      <c r="C262" s="27">
        <f t="shared" si="8"/>
        <v>43738</v>
      </c>
      <c r="D262" s="28" t="s">
        <v>186</v>
      </c>
      <c r="E262" s="29" t="s">
        <v>187</v>
      </c>
      <c r="F262" t="s">
        <v>188</v>
      </c>
      <c r="G262" t="str">
        <f t="shared" si="9"/>
        <v>FY20</v>
      </c>
    </row>
    <row r="263" spans="2:7" x14ac:dyDescent="0.2">
      <c r="B263" s="27">
        <v>43739</v>
      </c>
      <c r="C263" s="27">
        <f t="shared" si="8"/>
        <v>43769</v>
      </c>
      <c r="D263" s="28" t="s">
        <v>189</v>
      </c>
      <c r="E263" s="29" t="s">
        <v>187</v>
      </c>
      <c r="F263" t="s">
        <v>188</v>
      </c>
      <c r="G263" t="str">
        <f t="shared" si="9"/>
        <v>FY20</v>
      </c>
    </row>
    <row r="264" spans="2:7" x14ac:dyDescent="0.2">
      <c r="B264" s="27">
        <v>43770</v>
      </c>
      <c r="C264" s="27">
        <f t="shared" si="8"/>
        <v>43799</v>
      </c>
      <c r="D264" s="28" t="s">
        <v>189</v>
      </c>
      <c r="E264" s="29" t="s">
        <v>187</v>
      </c>
      <c r="F264" t="s">
        <v>188</v>
      </c>
      <c r="G264" t="str">
        <f t="shared" si="9"/>
        <v>FY20</v>
      </c>
    </row>
    <row r="265" spans="2:7" x14ac:dyDescent="0.2">
      <c r="B265" s="27">
        <v>43800</v>
      </c>
      <c r="C265" s="27">
        <f t="shared" si="8"/>
        <v>43830</v>
      </c>
      <c r="D265" s="28" t="s">
        <v>189</v>
      </c>
      <c r="E265" s="29" t="s">
        <v>187</v>
      </c>
      <c r="F265" t="s">
        <v>188</v>
      </c>
      <c r="G265" t="str">
        <f t="shared" si="9"/>
        <v>FY20</v>
      </c>
    </row>
    <row r="266" spans="2:7" x14ac:dyDescent="0.2">
      <c r="B266" s="27">
        <v>43831</v>
      </c>
      <c r="C266" s="27">
        <f t="shared" si="8"/>
        <v>43861</v>
      </c>
      <c r="D266" s="28" t="s">
        <v>190</v>
      </c>
      <c r="E266" s="29" t="s">
        <v>187</v>
      </c>
      <c r="F266" t="s">
        <v>188</v>
      </c>
      <c r="G266" t="str">
        <f t="shared" si="9"/>
        <v>FY20</v>
      </c>
    </row>
    <row r="267" spans="2:7" x14ac:dyDescent="0.2">
      <c r="B267" s="27">
        <v>43862</v>
      </c>
      <c r="C267" s="27">
        <f t="shared" si="8"/>
        <v>43890</v>
      </c>
      <c r="D267" s="28" t="s">
        <v>190</v>
      </c>
      <c r="E267" s="29" t="s">
        <v>187</v>
      </c>
      <c r="F267" t="s">
        <v>188</v>
      </c>
      <c r="G267" t="str">
        <f t="shared" si="9"/>
        <v>FY20</v>
      </c>
    </row>
    <row r="268" spans="2:7" x14ac:dyDescent="0.2">
      <c r="B268" s="27">
        <v>43891</v>
      </c>
      <c r="C268" s="27">
        <f t="shared" si="8"/>
        <v>43921</v>
      </c>
      <c r="D268" s="28" t="s">
        <v>190</v>
      </c>
      <c r="E268" s="29" t="s">
        <v>187</v>
      </c>
      <c r="F268" t="s">
        <v>188</v>
      </c>
      <c r="G268" t="str">
        <f t="shared" si="9"/>
        <v>FY20</v>
      </c>
    </row>
    <row r="269" spans="2:7" x14ac:dyDescent="0.2">
      <c r="B269" s="27">
        <v>43922</v>
      </c>
      <c r="C269" s="27">
        <f t="shared" si="8"/>
        <v>43951</v>
      </c>
      <c r="D269" s="28" t="s">
        <v>191</v>
      </c>
      <c r="E269" s="29" t="s">
        <v>187</v>
      </c>
      <c r="F269" t="s">
        <v>188</v>
      </c>
      <c r="G269" t="str">
        <f t="shared" si="9"/>
        <v>FY20</v>
      </c>
    </row>
    <row r="270" spans="2:7" x14ac:dyDescent="0.2">
      <c r="B270" s="27">
        <v>43952</v>
      </c>
      <c r="C270" s="27">
        <f t="shared" si="8"/>
        <v>43982</v>
      </c>
      <c r="D270" s="28" t="s">
        <v>191</v>
      </c>
      <c r="E270" s="29" t="s">
        <v>187</v>
      </c>
      <c r="F270" t="s">
        <v>188</v>
      </c>
      <c r="G270" t="str">
        <f t="shared" si="9"/>
        <v>FY20</v>
      </c>
    </row>
    <row r="271" spans="2:7" x14ac:dyDescent="0.2">
      <c r="B271" s="27">
        <v>43983</v>
      </c>
      <c r="C271" s="27">
        <f t="shared" si="8"/>
        <v>44012</v>
      </c>
      <c r="D271" s="28" t="s">
        <v>191</v>
      </c>
      <c r="E271" s="29" t="s">
        <v>187</v>
      </c>
      <c r="F271" t="s">
        <v>188</v>
      </c>
      <c r="G271" t="str">
        <f t="shared" si="9"/>
        <v>FY20</v>
      </c>
    </row>
    <row r="272" spans="2:7" x14ac:dyDescent="0.2">
      <c r="B272" s="30">
        <v>44013</v>
      </c>
      <c r="C272" s="27">
        <f t="shared" si="8"/>
        <v>44043</v>
      </c>
      <c r="D272" s="31" t="s">
        <v>192</v>
      </c>
      <c r="E272" s="32" t="s">
        <v>193</v>
      </c>
      <c r="F272" t="s">
        <v>194</v>
      </c>
      <c r="G272" t="str">
        <f t="shared" si="9"/>
        <v>FY21</v>
      </c>
    </row>
    <row r="273" spans="2:7" x14ac:dyDescent="0.2">
      <c r="B273" s="30">
        <v>44044</v>
      </c>
      <c r="C273" s="27">
        <f t="shared" si="8"/>
        <v>44074</v>
      </c>
      <c r="D273" s="31" t="s">
        <v>192</v>
      </c>
      <c r="E273" s="32" t="s">
        <v>193</v>
      </c>
      <c r="F273" t="s">
        <v>194</v>
      </c>
      <c r="G273" t="str">
        <f t="shared" si="9"/>
        <v>FY21</v>
      </c>
    </row>
    <row r="274" spans="2:7" x14ac:dyDescent="0.2">
      <c r="B274" s="30">
        <v>44075</v>
      </c>
      <c r="C274" s="27">
        <f t="shared" si="8"/>
        <v>44104</v>
      </c>
      <c r="D274" s="31" t="s">
        <v>192</v>
      </c>
      <c r="E274" s="32" t="s">
        <v>193</v>
      </c>
      <c r="F274" t="s">
        <v>194</v>
      </c>
      <c r="G274" t="str">
        <f t="shared" si="9"/>
        <v>FY21</v>
      </c>
    </row>
    <row r="275" spans="2:7" x14ac:dyDescent="0.2">
      <c r="B275" s="30">
        <v>44105</v>
      </c>
      <c r="C275" s="27">
        <f t="shared" si="8"/>
        <v>44135</v>
      </c>
      <c r="D275" s="31" t="s">
        <v>195</v>
      </c>
      <c r="E275" s="32" t="s">
        <v>193</v>
      </c>
      <c r="F275" t="s">
        <v>194</v>
      </c>
      <c r="G275" t="str">
        <f t="shared" si="9"/>
        <v>FY21</v>
      </c>
    </row>
    <row r="276" spans="2:7" x14ac:dyDescent="0.2">
      <c r="B276" s="30">
        <v>44136</v>
      </c>
      <c r="C276" s="27">
        <f t="shared" si="8"/>
        <v>44165</v>
      </c>
      <c r="D276" s="31" t="s">
        <v>195</v>
      </c>
      <c r="E276" s="32" t="s">
        <v>193</v>
      </c>
      <c r="F276" t="s">
        <v>194</v>
      </c>
      <c r="G276" t="str">
        <f t="shared" si="9"/>
        <v>FY21</v>
      </c>
    </row>
    <row r="277" spans="2:7" x14ac:dyDescent="0.2">
      <c r="B277" s="30">
        <v>44166</v>
      </c>
      <c r="C277" s="27">
        <f t="shared" si="8"/>
        <v>44196</v>
      </c>
      <c r="D277" s="31" t="s">
        <v>195</v>
      </c>
      <c r="E277" s="32" t="s">
        <v>193</v>
      </c>
      <c r="F277" t="s">
        <v>194</v>
      </c>
      <c r="G277" t="str">
        <f t="shared" si="9"/>
        <v>FY21</v>
      </c>
    </row>
    <row r="278" spans="2:7" x14ac:dyDescent="0.2">
      <c r="B278" s="30">
        <v>44197</v>
      </c>
      <c r="C278" s="27">
        <f t="shared" si="8"/>
        <v>44227</v>
      </c>
      <c r="D278" s="31" t="s">
        <v>196</v>
      </c>
      <c r="E278" s="32" t="s">
        <v>193</v>
      </c>
      <c r="F278" t="s">
        <v>194</v>
      </c>
      <c r="G278" t="str">
        <f t="shared" si="9"/>
        <v>FY21</v>
      </c>
    </row>
    <row r="279" spans="2:7" x14ac:dyDescent="0.2">
      <c r="B279" s="30">
        <v>44228</v>
      </c>
      <c r="C279" s="27">
        <f t="shared" si="8"/>
        <v>44255</v>
      </c>
      <c r="D279" s="31" t="s">
        <v>196</v>
      </c>
      <c r="E279" s="32" t="s">
        <v>193</v>
      </c>
      <c r="F279" t="s">
        <v>194</v>
      </c>
      <c r="G279" t="str">
        <f t="shared" si="9"/>
        <v>FY21</v>
      </c>
    </row>
    <row r="280" spans="2:7" x14ac:dyDescent="0.2">
      <c r="B280" s="30">
        <v>44256</v>
      </c>
      <c r="C280" s="27">
        <f t="shared" si="8"/>
        <v>44286</v>
      </c>
      <c r="D280" s="31" t="s">
        <v>196</v>
      </c>
      <c r="E280" s="32" t="s">
        <v>193</v>
      </c>
      <c r="F280" t="s">
        <v>194</v>
      </c>
      <c r="G280" t="str">
        <f t="shared" si="9"/>
        <v>FY21</v>
      </c>
    </row>
    <row r="281" spans="2:7" x14ac:dyDescent="0.2">
      <c r="B281" s="30">
        <v>44287</v>
      </c>
      <c r="C281" s="27">
        <f t="shared" si="8"/>
        <v>44316</v>
      </c>
      <c r="D281" s="31" t="s">
        <v>197</v>
      </c>
      <c r="E281" s="32" t="s">
        <v>193</v>
      </c>
      <c r="F281" t="s">
        <v>194</v>
      </c>
      <c r="G281" t="str">
        <f t="shared" si="9"/>
        <v>FY21</v>
      </c>
    </row>
    <row r="282" spans="2:7" x14ac:dyDescent="0.2">
      <c r="B282" s="30">
        <v>44317</v>
      </c>
      <c r="C282" s="27">
        <f t="shared" si="8"/>
        <v>44347</v>
      </c>
      <c r="D282" s="31" t="s">
        <v>197</v>
      </c>
      <c r="E282" s="32" t="s">
        <v>193</v>
      </c>
      <c r="F282" t="s">
        <v>194</v>
      </c>
      <c r="G282" t="str">
        <f t="shared" si="9"/>
        <v>FY21</v>
      </c>
    </row>
    <row r="283" spans="2:7" x14ac:dyDescent="0.2">
      <c r="B283" s="30">
        <v>44348</v>
      </c>
      <c r="C283" s="27">
        <f t="shared" si="8"/>
        <v>44377</v>
      </c>
      <c r="D283" s="31" t="s">
        <v>197</v>
      </c>
      <c r="E283" s="32" t="s">
        <v>193</v>
      </c>
      <c r="F283" t="s">
        <v>194</v>
      </c>
      <c r="G283" t="str">
        <f t="shared" si="9"/>
        <v>FY21</v>
      </c>
    </row>
    <row r="284" spans="2:7" x14ac:dyDescent="0.2">
      <c r="B284" s="27">
        <v>44378</v>
      </c>
      <c r="C284" s="27">
        <f t="shared" si="8"/>
        <v>44408</v>
      </c>
      <c r="D284" s="28" t="s">
        <v>198</v>
      </c>
      <c r="E284" s="29" t="s">
        <v>199</v>
      </c>
      <c r="F284" t="s">
        <v>200</v>
      </c>
      <c r="G284" t="str">
        <f t="shared" si="9"/>
        <v>FY22</v>
      </c>
    </row>
    <row r="285" spans="2:7" x14ac:dyDescent="0.2">
      <c r="B285" s="27">
        <v>44409</v>
      </c>
      <c r="C285" s="27">
        <f t="shared" si="8"/>
        <v>44439</v>
      </c>
      <c r="D285" s="28" t="s">
        <v>198</v>
      </c>
      <c r="E285" s="29" t="s">
        <v>199</v>
      </c>
      <c r="F285" t="s">
        <v>200</v>
      </c>
      <c r="G285" t="str">
        <f t="shared" si="9"/>
        <v>FY22</v>
      </c>
    </row>
    <row r="286" spans="2:7" x14ac:dyDescent="0.2">
      <c r="B286" s="27">
        <v>44440</v>
      </c>
      <c r="C286" s="27">
        <f t="shared" si="8"/>
        <v>44469</v>
      </c>
      <c r="D286" s="28" t="s">
        <v>198</v>
      </c>
      <c r="E286" s="29" t="s">
        <v>199</v>
      </c>
      <c r="F286" t="s">
        <v>200</v>
      </c>
      <c r="G286" t="str">
        <f t="shared" si="9"/>
        <v>FY22</v>
      </c>
    </row>
    <row r="287" spans="2:7" x14ac:dyDescent="0.2">
      <c r="B287" s="27">
        <v>44470</v>
      </c>
      <c r="C287" s="27">
        <f t="shared" si="8"/>
        <v>44500</v>
      </c>
      <c r="D287" s="28" t="s">
        <v>201</v>
      </c>
      <c r="E287" s="29" t="s">
        <v>199</v>
      </c>
      <c r="F287" t="s">
        <v>200</v>
      </c>
      <c r="G287" t="str">
        <f t="shared" si="9"/>
        <v>FY22</v>
      </c>
    </row>
    <row r="288" spans="2:7" x14ac:dyDescent="0.2">
      <c r="B288" s="27">
        <v>44501</v>
      </c>
      <c r="C288" s="27">
        <f t="shared" si="8"/>
        <v>44530</v>
      </c>
      <c r="D288" s="28" t="s">
        <v>201</v>
      </c>
      <c r="E288" s="29" t="s">
        <v>199</v>
      </c>
      <c r="F288" t="s">
        <v>200</v>
      </c>
      <c r="G288" t="str">
        <f t="shared" si="9"/>
        <v>FY22</v>
      </c>
    </row>
    <row r="289" spans="2:7" x14ac:dyDescent="0.2">
      <c r="B289" s="27">
        <v>44531</v>
      </c>
      <c r="C289" s="27">
        <f t="shared" si="8"/>
        <v>44561</v>
      </c>
      <c r="D289" s="28" t="s">
        <v>201</v>
      </c>
      <c r="E289" s="29" t="s">
        <v>199</v>
      </c>
      <c r="F289" t="s">
        <v>200</v>
      </c>
      <c r="G289" t="str">
        <f t="shared" si="9"/>
        <v>FY22</v>
      </c>
    </row>
    <row r="290" spans="2:7" x14ac:dyDescent="0.2">
      <c r="B290" s="27">
        <v>44562</v>
      </c>
      <c r="C290" s="27">
        <f t="shared" si="8"/>
        <v>44592</v>
      </c>
      <c r="D290" s="28" t="s">
        <v>202</v>
      </c>
      <c r="E290" s="29" t="s">
        <v>199</v>
      </c>
      <c r="F290" t="s">
        <v>200</v>
      </c>
      <c r="G290" t="str">
        <f t="shared" si="9"/>
        <v>FY22</v>
      </c>
    </row>
    <row r="291" spans="2:7" x14ac:dyDescent="0.2">
      <c r="B291" s="27">
        <v>44593</v>
      </c>
      <c r="C291" s="27">
        <f t="shared" si="8"/>
        <v>44620</v>
      </c>
      <c r="D291" s="28" t="s">
        <v>202</v>
      </c>
      <c r="E291" s="29" t="s">
        <v>199</v>
      </c>
      <c r="F291" t="s">
        <v>200</v>
      </c>
      <c r="G291" t="str">
        <f t="shared" si="9"/>
        <v>FY22</v>
      </c>
    </row>
    <row r="292" spans="2:7" x14ac:dyDescent="0.2">
      <c r="B292" s="27">
        <v>44621</v>
      </c>
      <c r="C292" s="27">
        <f t="shared" si="8"/>
        <v>44651</v>
      </c>
      <c r="D292" s="28" t="s">
        <v>202</v>
      </c>
      <c r="E292" s="29" t="s">
        <v>199</v>
      </c>
      <c r="F292" t="s">
        <v>200</v>
      </c>
      <c r="G292" t="str">
        <f t="shared" si="9"/>
        <v>FY22</v>
      </c>
    </row>
    <row r="293" spans="2:7" x14ac:dyDescent="0.2">
      <c r="B293" s="27">
        <v>44652</v>
      </c>
      <c r="C293" s="27">
        <f t="shared" si="8"/>
        <v>44681</v>
      </c>
      <c r="D293" s="28" t="s">
        <v>203</v>
      </c>
      <c r="E293" s="29" t="s">
        <v>199</v>
      </c>
      <c r="F293" t="s">
        <v>200</v>
      </c>
      <c r="G293" t="str">
        <f t="shared" si="9"/>
        <v>FY22</v>
      </c>
    </row>
    <row r="294" spans="2:7" x14ac:dyDescent="0.2">
      <c r="B294" s="27">
        <v>44682</v>
      </c>
      <c r="C294" s="27">
        <f t="shared" si="8"/>
        <v>44712</v>
      </c>
      <c r="D294" s="28" t="s">
        <v>203</v>
      </c>
      <c r="E294" s="29" t="s">
        <v>199</v>
      </c>
      <c r="F294" t="s">
        <v>200</v>
      </c>
      <c r="G294" t="str">
        <f t="shared" si="9"/>
        <v>FY22</v>
      </c>
    </row>
    <row r="295" spans="2:7" x14ac:dyDescent="0.2">
      <c r="B295" s="27">
        <v>44713</v>
      </c>
      <c r="C295" s="27">
        <f t="shared" si="8"/>
        <v>44742</v>
      </c>
      <c r="D295" s="28" t="s">
        <v>203</v>
      </c>
      <c r="E295" s="29" t="s">
        <v>199</v>
      </c>
      <c r="F295" t="s">
        <v>200</v>
      </c>
      <c r="G295" t="str">
        <f t="shared" si="9"/>
        <v>FY22</v>
      </c>
    </row>
    <row r="296" spans="2:7" x14ac:dyDescent="0.2">
      <c r="B296" s="30">
        <v>44743</v>
      </c>
      <c r="C296" s="27">
        <f t="shared" si="8"/>
        <v>44773</v>
      </c>
      <c r="D296" s="31" t="s">
        <v>204</v>
      </c>
      <c r="E296" s="32" t="s">
        <v>205</v>
      </c>
      <c r="F296" t="s">
        <v>206</v>
      </c>
      <c r="G296" t="str">
        <f t="shared" si="9"/>
        <v>FY23</v>
      </c>
    </row>
    <row r="297" spans="2:7" x14ac:dyDescent="0.2">
      <c r="B297" s="30">
        <v>44774</v>
      </c>
      <c r="C297" s="27">
        <f t="shared" si="8"/>
        <v>44804</v>
      </c>
      <c r="D297" s="31" t="s">
        <v>204</v>
      </c>
      <c r="E297" s="32" t="s">
        <v>205</v>
      </c>
      <c r="F297" t="s">
        <v>206</v>
      </c>
      <c r="G297" t="str">
        <f t="shared" si="9"/>
        <v>FY23</v>
      </c>
    </row>
    <row r="298" spans="2:7" x14ac:dyDescent="0.2">
      <c r="B298" s="30">
        <v>44805</v>
      </c>
      <c r="C298" s="27">
        <f t="shared" si="8"/>
        <v>44834</v>
      </c>
      <c r="D298" s="31" t="s">
        <v>204</v>
      </c>
      <c r="E298" s="32" t="s">
        <v>205</v>
      </c>
      <c r="F298" t="s">
        <v>206</v>
      </c>
      <c r="G298" t="str">
        <f t="shared" si="9"/>
        <v>FY23</v>
      </c>
    </row>
    <row r="299" spans="2:7" x14ac:dyDescent="0.2">
      <c r="B299" s="30">
        <v>44835</v>
      </c>
      <c r="C299" s="27">
        <f t="shared" si="8"/>
        <v>44865</v>
      </c>
      <c r="D299" s="31" t="s">
        <v>207</v>
      </c>
      <c r="E299" s="32" t="s">
        <v>205</v>
      </c>
      <c r="F299" t="s">
        <v>206</v>
      </c>
      <c r="G299" t="str">
        <f t="shared" si="9"/>
        <v>FY23</v>
      </c>
    </row>
    <row r="300" spans="2:7" x14ac:dyDescent="0.2">
      <c r="B300" s="30">
        <v>44866</v>
      </c>
      <c r="C300" s="27">
        <f t="shared" si="8"/>
        <v>44895</v>
      </c>
      <c r="D300" s="31" t="s">
        <v>207</v>
      </c>
      <c r="E300" s="32" t="s">
        <v>205</v>
      </c>
      <c r="F300" t="s">
        <v>206</v>
      </c>
      <c r="G300" t="str">
        <f t="shared" si="9"/>
        <v>FY23</v>
      </c>
    </row>
    <row r="301" spans="2:7" x14ac:dyDescent="0.2">
      <c r="B301" s="30">
        <v>44896</v>
      </c>
      <c r="C301" s="27">
        <f t="shared" si="8"/>
        <v>44926</v>
      </c>
      <c r="D301" s="31" t="s">
        <v>207</v>
      </c>
      <c r="E301" s="32" t="s">
        <v>205</v>
      </c>
      <c r="F301" t="s">
        <v>206</v>
      </c>
      <c r="G301" t="str">
        <f t="shared" si="9"/>
        <v>FY23</v>
      </c>
    </row>
    <row r="302" spans="2:7" x14ac:dyDescent="0.2">
      <c r="B302" s="30">
        <v>44927</v>
      </c>
      <c r="C302" s="27">
        <f t="shared" si="8"/>
        <v>44957</v>
      </c>
      <c r="D302" s="31" t="s">
        <v>208</v>
      </c>
      <c r="E302" s="32" t="s">
        <v>205</v>
      </c>
      <c r="F302" t="s">
        <v>206</v>
      </c>
      <c r="G302" t="str">
        <f t="shared" si="9"/>
        <v>FY23</v>
      </c>
    </row>
    <row r="303" spans="2:7" x14ac:dyDescent="0.2">
      <c r="B303" s="30">
        <v>44958</v>
      </c>
      <c r="C303" s="27">
        <f t="shared" si="8"/>
        <v>44985</v>
      </c>
      <c r="D303" s="31" t="s">
        <v>208</v>
      </c>
      <c r="E303" s="32" t="s">
        <v>205</v>
      </c>
      <c r="F303" t="s">
        <v>206</v>
      </c>
      <c r="G303" t="str">
        <f t="shared" si="9"/>
        <v>FY23</v>
      </c>
    </row>
    <row r="304" spans="2:7" x14ac:dyDescent="0.2">
      <c r="B304" s="30">
        <v>44986</v>
      </c>
      <c r="C304" s="27">
        <f t="shared" si="8"/>
        <v>45016</v>
      </c>
      <c r="D304" s="31" t="s">
        <v>208</v>
      </c>
      <c r="E304" s="32" t="s">
        <v>205</v>
      </c>
      <c r="F304" t="s">
        <v>206</v>
      </c>
      <c r="G304" t="str">
        <f t="shared" si="9"/>
        <v>FY23</v>
      </c>
    </row>
    <row r="305" spans="2:7" x14ac:dyDescent="0.2">
      <c r="B305" s="30">
        <v>45017</v>
      </c>
      <c r="C305" s="27">
        <f t="shared" si="8"/>
        <v>45046</v>
      </c>
      <c r="D305" s="31" t="s">
        <v>209</v>
      </c>
      <c r="E305" s="32" t="s">
        <v>205</v>
      </c>
      <c r="F305" t="s">
        <v>206</v>
      </c>
      <c r="G305" t="str">
        <f t="shared" si="9"/>
        <v>FY23</v>
      </c>
    </row>
    <row r="306" spans="2:7" x14ac:dyDescent="0.2">
      <c r="B306" s="30">
        <v>45047</v>
      </c>
      <c r="C306" s="27">
        <f t="shared" si="8"/>
        <v>45077</v>
      </c>
      <c r="D306" s="31" t="s">
        <v>209</v>
      </c>
      <c r="E306" s="32" t="s">
        <v>205</v>
      </c>
      <c r="F306" t="s">
        <v>206</v>
      </c>
      <c r="G306" t="str">
        <f t="shared" si="9"/>
        <v>FY23</v>
      </c>
    </row>
    <row r="307" spans="2:7" x14ac:dyDescent="0.2">
      <c r="B307" s="30">
        <v>45078</v>
      </c>
      <c r="C307" s="27">
        <f t="shared" si="8"/>
        <v>45107</v>
      </c>
      <c r="D307" s="31" t="s">
        <v>209</v>
      </c>
      <c r="E307" s="32" t="s">
        <v>205</v>
      </c>
      <c r="F307" t="s">
        <v>206</v>
      </c>
      <c r="G307" t="str">
        <f t="shared" si="9"/>
        <v>FY23</v>
      </c>
    </row>
    <row r="308" spans="2:7" x14ac:dyDescent="0.2">
      <c r="B308" s="27">
        <v>45108</v>
      </c>
      <c r="C308" s="27">
        <f t="shared" si="8"/>
        <v>45138</v>
      </c>
      <c r="D308" s="28" t="s">
        <v>210</v>
      </c>
      <c r="E308" s="29" t="s">
        <v>211</v>
      </c>
      <c r="F308" t="s">
        <v>212</v>
      </c>
      <c r="G308" t="str">
        <f t="shared" si="9"/>
        <v>FY24</v>
      </c>
    </row>
    <row r="309" spans="2:7" x14ac:dyDescent="0.2">
      <c r="B309" s="27">
        <v>45139</v>
      </c>
      <c r="C309" s="27">
        <f t="shared" si="8"/>
        <v>45169</v>
      </c>
      <c r="D309" s="28" t="s">
        <v>210</v>
      </c>
      <c r="E309" s="29" t="s">
        <v>211</v>
      </c>
      <c r="F309" t="s">
        <v>212</v>
      </c>
      <c r="G309" t="str">
        <f t="shared" si="9"/>
        <v>FY24</v>
      </c>
    </row>
    <row r="310" spans="2:7" x14ac:dyDescent="0.2">
      <c r="B310" s="27">
        <v>45170</v>
      </c>
      <c r="C310" s="27">
        <f t="shared" si="8"/>
        <v>45199</v>
      </c>
      <c r="D310" s="28" t="s">
        <v>210</v>
      </c>
      <c r="E310" s="29" t="s">
        <v>211</v>
      </c>
      <c r="F310" t="s">
        <v>212</v>
      </c>
      <c r="G310" t="str">
        <f t="shared" si="9"/>
        <v>FY24</v>
      </c>
    </row>
    <row r="311" spans="2:7" x14ac:dyDescent="0.2">
      <c r="B311" s="27">
        <v>45200</v>
      </c>
      <c r="C311" s="27">
        <f t="shared" si="8"/>
        <v>45230</v>
      </c>
      <c r="D311" s="28" t="s">
        <v>213</v>
      </c>
      <c r="E311" s="29" t="s">
        <v>211</v>
      </c>
      <c r="F311" t="s">
        <v>212</v>
      </c>
      <c r="G311" t="str">
        <f t="shared" si="9"/>
        <v>FY24</v>
      </c>
    </row>
    <row r="312" spans="2:7" x14ac:dyDescent="0.2">
      <c r="B312" s="27">
        <v>45231</v>
      </c>
      <c r="C312" s="27">
        <f t="shared" si="8"/>
        <v>45260</v>
      </c>
      <c r="D312" s="28" t="s">
        <v>213</v>
      </c>
      <c r="E312" s="29" t="s">
        <v>211</v>
      </c>
      <c r="F312" t="s">
        <v>212</v>
      </c>
      <c r="G312" t="str">
        <f t="shared" si="9"/>
        <v>FY24</v>
      </c>
    </row>
    <row r="313" spans="2:7" x14ac:dyDescent="0.2">
      <c r="B313" s="27">
        <v>45261</v>
      </c>
      <c r="C313" s="27">
        <f t="shared" si="8"/>
        <v>45291</v>
      </c>
      <c r="D313" s="28" t="s">
        <v>213</v>
      </c>
      <c r="E313" s="29" t="s">
        <v>211</v>
      </c>
      <c r="F313" t="s">
        <v>212</v>
      </c>
      <c r="G313" t="str">
        <f t="shared" si="9"/>
        <v>FY24</v>
      </c>
    </row>
    <row r="314" spans="2:7" x14ac:dyDescent="0.2">
      <c r="B314" s="27">
        <v>45292</v>
      </c>
      <c r="C314" s="27">
        <f t="shared" si="8"/>
        <v>45322</v>
      </c>
      <c r="D314" s="28" t="s">
        <v>214</v>
      </c>
      <c r="E314" s="29" t="s">
        <v>211</v>
      </c>
      <c r="F314" t="s">
        <v>212</v>
      </c>
      <c r="G314" t="str">
        <f t="shared" si="9"/>
        <v>FY24</v>
      </c>
    </row>
    <row r="315" spans="2:7" x14ac:dyDescent="0.2">
      <c r="B315" s="27">
        <v>45323</v>
      </c>
      <c r="C315" s="27">
        <f t="shared" si="8"/>
        <v>45351</v>
      </c>
      <c r="D315" s="28" t="s">
        <v>214</v>
      </c>
      <c r="E315" s="29" t="s">
        <v>211</v>
      </c>
      <c r="F315" t="s">
        <v>212</v>
      </c>
      <c r="G315" t="str">
        <f t="shared" si="9"/>
        <v>FY24</v>
      </c>
    </row>
    <row r="316" spans="2:7" x14ac:dyDescent="0.2">
      <c r="B316" s="27">
        <v>45352</v>
      </c>
      <c r="C316" s="27">
        <f t="shared" si="8"/>
        <v>45382</v>
      </c>
      <c r="D316" s="28" t="s">
        <v>214</v>
      </c>
      <c r="E316" s="29" t="s">
        <v>211</v>
      </c>
      <c r="F316" t="s">
        <v>212</v>
      </c>
      <c r="G316" t="str">
        <f t="shared" si="9"/>
        <v>FY24</v>
      </c>
    </row>
    <row r="317" spans="2:7" x14ac:dyDescent="0.2">
      <c r="B317" s="27">
        <v>45383</v>
      </c>
      <c r="C317" s="27">
        <f t="shared" si="8"/>
        <v>45412</v>
      </c>
      <c r="D317" s="28" t="s">
        <v>215</v>
      </c>
      <c r="E317" s="29" t="s">
        <v>211</v>
      </c>
      <c r="F317" t="s">
        <v>212</v>
      </c>
      <c r="G317" t="str">
        <f t="shared" si="9"/>
        <v>FY24</v>
      </c>
    </row>
    <row r="318" spans="2:7" x14ac:dyDescent="0.2">
      <c r="B318" s="27">
        <v>45413</v>
      </c>
      <c r="C318" s="27">
        <f t="shared" si="8"/>
        <v>45443</v>
      </c>
      <c r="D318" s="28" t="s">
        <v>215</v>
      </c>
      <c r="E318" s="29" t="s">
        <v>211</v>
      </c>
      <c r="F318" t="s">
        <v>212</v>
      </c>
      <c r="G318" t="str">
        <f t="shared" si="9"/>
        <v>FY24</v>
      </c>
    </row>
    <row r="319" spans="2:7" x14ac:dyDescent="0.2">
      <c r="B319" s="27">
        <v>45444</v>
      </c>
      <c r="C319" s="27">
        <f t="shared" si="8"/>
        <v>45473</v>
      </c>
      <c r="D319" s="28" t="s">
        <v>215</v>
      </c>
      <c r="E319" s="29" t="s">
        <v>211</v>
      </c>
      <c r="F319" t="s">
        <v>212</v>
      </c>
      <c r="G319" t="str">
        <f t="shared" si="9"/>
        <v>FY24</v>
      </c>
    </row>
    <row r="320" spans="2:7" x14ac:dyDescent="0.2">
      <c r="B320" s="30">
        <v>45474</v>
      </c>
      <c r="C320" s="27">
        <f t="shared" si="8"/>
        <v>45504</v>
      </c>
      <c r="D320" s="31" t="s">
        <v>216</v>
      </c>
      <c r="E320" s="32" t="s">
        <v>217</v>
      </c>
      <c r="F320" t="s">
        <v>218</v>
      </c>
      <c r="G320" t="str">
        <f t="shared" si="9"/>
        <v>FY25</v>
      </c>
    </row>
    <row r="321" spans="2:7" x14ac:dyDescent="0.2">
      <c r="B321" s="30">
        <v>45505</v>
      </c>
      <c r="C321" s="27">
        <f t="shared" si="8"/>
        <v>45535</v>
      </c>
      <c r="D321" s="31" t="s">
        <v>216</v>
      </c>
      <c r="E321" s="32" t="s">
        <v>217</v>
      </c>
      <c r="F321" t="s">
        <v>218</v>
      </c>
      <c r="G321" t="str">
        <f t="shared" si="9"/>
        <v>FY25</v>
      </c>
    </row>
    <row r="322" spans="2:7" x14ac:dyDescent="0.2">
      <c r="B322" s="30">
        <v>45536</v>
      </c>
      <c r="C322" s="27">
        <f t="shared" si="8"/>
        <v>45565</v>
      </c>
      <c r="D322" s="31" t="s">
        <v>216</v>
      </c>
      <c r="E322" s="32" t="s">
        <v>217</v>
      </c>
      <c r="F322" t="s">
        <v>218</v>
      </c>
      <c r="G322" t="str">
        <f t="shared" si="9"/>
        <v>FY25</v>
      </c>
    </row>
    <row r="323" spans="2:7" x14ac:dyDescent="0.2">
      <c r="B323" s="30">
        <v>45566</v>
      </c>
      <c r="C323" s="27">
        <f t="shared" ref="C323:C386" si="10">DATE(YEAR(B323),MONTH(B323)+1,DAY(0))</f>
        <v>45596</v>
      </c>
      <c r="D323" s="31" t="s">
        <v>219</v>
      </c>
      <c r="E323" s="32" t="s">
        <v>217</v>
      </c>
      <c r="F323" t="s">
        <v>218</v>
      </c>
      <c r="G323" t="str">
        <f t="shared" ref="G323:G386" si="11">CONCATENATE(LEFT(F323,2),RIGHT(F323,2))</f>
        <v>FY25</v>
      </c>
    </row>
    <row r="324" spans="2:7" x14ac:dyDescent="0.2">
      <c r="B324" s="30">
        <v>45597</v>
      </c>
      <c r="C324" s="27">
        <f t="shared" si="10"/>
        <v>45626</v>
      </c>
      <c r="D324" s="31" t="s">
        <v>219</v>
      </c>
      <c r="E324" s="32" t="s">
        <v>217</v>
      </c>
      <c r="F324" t="s">
        <v>218</v>
      </c>
      <c r="G324" t="str">
        <f t="shared" si="11"/>
        <v>FY25</v>
      </c>
    </row>
    <row r="325" spans="2:7" x14ac:dyDescent="0.2">
      <c r="B325" s="30">
        <v>45627</v>
      </c>
      <c r="C325" s="27">
        <f t="shared" si="10"/>
        <v>45657</v>
      </c>
      <c r="D325" s="31" t="s">
        <v>219</v>
      </c>
      <c r="E325" s="32" t="s">
        <v>217</v>
      </c>
      <c r="F325" t="s">
        <v>218</v>
      </c>
      <c r="G325" t="str">
        <f t="shared" si="11"/>
        <v>FY25</v>
      </c>
    </row>
    <row r="326" spans="2:7" x14ac:dyDescent="0.2">
      <c r="B326" s="30">
        <v>45658</v>
      </c>
      <c r="C326" s="27">
        <f t="shared" si="10"/>
        <v>45688</v>
      </c>
      <c r="D326" s="31" t="s">
        <v>220</v>
      </c>
      <c r="E326" s="32" t="s">
        <v>217</v>
      </c>
      <c r="F326" t="s">
        <v>218</v>
      </c>
      <c r="G326" t="str">
        <f t="shared" si="11"/>
        <v>FY25</v>
      </c>
    </row>
    <row r="327" spans="2:7" x14ac:dyDescent="0.2">
      <c r="B327" s="30">
        <v>45689</v>
      </c>
      <c r="C327" s="27">
        <f t="shared" si="10"/>
        <v>45716</v>
      </c>
      <c r="D327" s="31" t="s">
        <v>220</v>
      </c>
      <c r="E327" s="32" t="s">
        <v>217</v>
      </c>
      <c r="F327" t="s">
        <v>218</v>
      </c>
      <c r="G327" t="str">
        <f t="shared" si="11"/>
        <v>FY25</v>
      </c>
    </row>
    <row r="328" spans="2:7" x14ac:dyDescent="0.2">
      <c r="B328" s="30">
        <v>45717</v>
      </c>
      <c r="C328" s="27">
        <f t="shared" si="10"/>
        <v>45747</v>
      </c>
      <c r="D328" s="31" t="s">
        <v>220</v>
      </c>
      <c r="E328" s="32" t="s">
        <v>217</v>
      </c>
      <c r="F328" t="s">
        <v>218</v>
      </c>
      <c r="G328" t="str">
        <f t="shared" si="11"/>
        <v>FY25</v>
      </c>
    </row>
    <row r="329" spans="2:7" x14ac:dyDescent="0.2">
      <c r="B329" s="30">
        <v>45748</v>
      </c>
      <c r="C329" s="27">
        <f t="shared" si="10"/>
        <v>45777</v>
      </c>
      <c r="D329" s="31" t="s">
        <v>221</v>
      </c>
      <c r="E329" s="32" t="s">
        <v>217</v>
      </c>
      <c r="F329" t="s">
        <v>218</v>
      </c>
      <c r="G329" t="str">
        <f t="shared" si="11"/>
        <v>FY25</v>
      </c>
    </row>
    <row r="330" spans="2:7" x14ac:dyDescent="0.2">
      <c r="B330" s="30">
        <v>45778</v>
      </c>
      <c r="C330" s="27">
        <f t="shared" si="10"/>
        <v>45808</v>
      </c>
      <c r="D330" s="31" t="s">
        <v>221</v>
      </c>
      <c r="E330" s="32" t="s">
        <v>217</v>
      </c>
      <c r="F330" t="s">
        <v>218</v>
      </c>
      <c r="G330" t="str">
        <f t="shared" si="11"/>
        <v>FY25</v>
      </c>
    </row>
    <row r="331" spans="2:7" x14ac:dyDescent="0.2">
      <c r="B331" s="30">
        <v>45809</v>
      </c>
      <c r="C331" s="27">
        <f t="shared" si="10"/>
        <v>45838</v>
      </c>
      <c r="D331" s="31" t="s">
        <v>221</v>
      </c>
      <c r="E331" s="32" t="s">
        <v>217</v>
      </c>
      <c r="F331" t="s">
        <v>218</v>
      </c>
      <c r="G331" t="str">
        <f t="shared" si="11"/>
        <v>FY25</v>
      </c>
    </row>
    <row r="332" spans="2:7" x14ac:dyDescent="0.2">
      <c r="B332" s="27">
        <v>45839</v>
      </c>
      <c r="C332" s="27">
        <f t="shared" si="10"/>
        <v>45869</v>
      </c>
      <c r="D332" s="28" t="s">
        <v>222</v>
      </c>
      <c r="E332" s="29" t="s">
        <v>223</v>
      </c>
      <c r="F332" t="s">
        <v>224</v>
      </c>
      <c r="G332" t="str">
        <f t="shared" si="11"/>
        <v>FY26</v>
      </c>
    </row>
    <row r="333" spans="2:7" x14ac:dyDescent="0.2">
      <c r="B333" s="27">
        <v>45870</v>
      </c>
      <c r="C333" s="27">
        <f t="shared" si="10"/>
        <v>45900</v>
      </c>
      <c r="D333" s="28" t="s">
        <v>222</v>
      </c>
      <c r="E333" s="29" t="s">
        <v>223</v>
      </c>
      <c r="F333" t="s">
        <v>224</v>
      </c>
      <c r="G333" t="str">
        <f t="shared" si="11"/>
        <v>FY26</v>
      </c>
    </row>
    <row r="334" spans="2:7" x14ac:dyDescent="0.2">
      <c r="B334" s="27">
        <v>45901</v>
      </c>
      <c r="C334" s="27">
        <f t="shared" si="10"/>
        <v>45930</v>
      </c>
      <c r="D334" s="28" t="s">
        <v>222</v>
      </c>
      <c r="E334" s="29" t="s">
        <v>223</v>
      </c>
      <c r="F334" t="s">
        <v>224</v>
      </c>
      <c r="G334" t="str">
        <f t="shared" si="11"/>
        <v>FY26</v>
      </c>
    </row>
    <row r="335" spans="2:7" x14ac:dyDescent="0.2">
      <c r="B335" s="27">
        <v>45931</v>
      </c>
      <c r="C335" s="27">
        <f t="shared" si="10"/>
        <v>45961</v>
      </c>
      <c r="D335" s="28" t="s">
        <v>225</v>
      </c>
      <c r="E335" s="29" t="s">
        <v>223</v>
      </c>
      <c r="F335" t="s">
        <v>224</v>
      </c>
      <c r="G335" t="str">
        <f t="shared" si="11"/>
        <v>FY26</v>
      </c>
    </row>
    <row r="336" spans="2:7" x14ac:dyDescent="0.2">
      <c r="B336" s="27">
        <v>45962</v>
      </c>
      <c r="C336" s="27">
        <f t="shared" si="10"/>
        <v>45991</v>
      </c>
      <c r="D336" s="28" t="s">
        <v>225</v>
      </c>
      <c r="E336" s="29" t="s">
        <v>223</v>
      </c>
      <c r="F336" t="s">
        <v>224</v>
      </c>
      <c r="G336" t="str">
        <f t="shared" si="11"/>
        <v>FY26</v>
      </c>
    </row>
    <row r="337" spans="2:7" x14ac:dyDescent="0.2">
      <c r="B337" s="27">
        <v>45992</v>
      </c>
      <c r="C337" s="27">
        <f t="shared" si="10"/>
        <v>46022</v>
      </c>
      <c r="D337" s="28" t="s">
        <v>225</v>
      </c>
      <c r="E337" s="29" t="s">
        <v>223</v>
      </c>
      <c r="F337" t="s">
        <v>224</v>
      </c>
      <c r="G337" t="str">
        <f t="shared" si="11"/>
        <v>FY26</v>
      </c>
    </row>
    <row r="338" spans="2:7" x14ac:dyDescent="0.2">
      <c r="B338" s="27">
        <v>46023</v>
      </c>
      <c r="C338" s="27">
        <f t="shared" si="10"/>
        <v>46053</v>
      </c>
      <c r="D338" s="28" t="s">
        <v>226</v>
      </c>
      <c r="E338" s="29" t="s">
        <v>223</v>
      </c>
      <c r="F338" t="s">
        <v>224</v>
      </c>
      <c r="G338" t="str">
        <f t="shared" si="11"/>
        <v>FY26</v>
      </c>
    </row>
    <row r="339" spans="2:7" x14ac:dyDescent="0.2">
      <c r="B339" s="27">
        <v>46054</v>
      </c>
      <c r="C339" s="27">
        <f t="shared" si="10"/>
        <v>46081</v>
      </c>
      <c r="D339" s="28" t="s">
        <v>226</v>
      </c>
      <c r="E339" s="29" t="s">
        <v>223</v>
      </c>
      <c r="F339" t="s">
        <v>224</v>
      </c>
      <c r="G339" t="str">
        <f t="shared" si="11"/>
        <v>FY26</v>
      </c>
    </row>
    <row r="340" spans="2:7" x14ac:dyDescent="0.2">
      <c r="B340" s="27">
        <v>46082</v>
      </c>
      <c r="C340" s="27">
        <f t="shared" si="10"/>
        <v>46112</v>
      </c>
      <c r="D340" s="28" t="s">
        <v>226</v>
      </c>
      <c r="E340" s="29" t="s">
        <v>223</v>
      </c>
      <c r="F340" t="s">
        <v>224</v>
      </c>
      <c r="G340" t="str">
        <f t="shared" si="11"/>
        <v>FY26</v>
      </c>
    </row>
    <row r="341" spans="2:7" x14ac:dyDescent="0.2">
      <c r="B341" s="27">
        <v>46113</v>
      </c>
      <c r="C341" s="27">
        <f t="shared" si="10"/>
        <v>46142</v>
      </c>
      <c r="D341" s="28" t="s">
        <v>227</v>
      </c>
      <c r="E341" s="29" t="s">
        <v>223</v>
      </c>
      <c r="F341" t="s">
        <v>224</v>
      </c>
      <c r="G341" t="str">
        <f t="shared" si="11"/>
        <v>FY26</v>
      </c>
    </row>
    <row r="342" spans="2:7" x14ac:dyDescent="0.2">
      <c r="B342" s="27">
        <v>46143</v>
      </c>
      <c r="C342" s="27">
        <f t="shared" si="10"/>
        <v>46173</v>
      </c>
      <c r="D342" s="28" t="s">
        <v>227</v>
      </c>
      <c r="E342" s="29" t="s">
        <v>223</v>
      </c>
      <c r="F342" t="s">
        <v>224</v>
      </c>
      <c r="G342" t="str">
        <f t="shared" si="11"/>
        <v>FY26</v>
      </c>
    </row>
    <row r="343" spans="2:7" x14ac:dyDescent="0.2">
      <c r="B343" s="27">
        <v>46174</v>
      </c>
      <c r="C343" s="27">
        <f t="shared" si="10"/>
        <v>46203</v>
      </c>
      <c r="D343" s="28" t="s">
        <v>227</v>
      </c>
      <c r="E343" s="29" t="s">
        <v>223</v>
      </c>
      <c r="F343" t="s">
        <v>224</v>
      </c>
      <c r="G343" t="str">
        <f t="shared" si="11"/>
        <v>FY26</v>
      </c>
    </row>
    <row r="344" spans="2:7" x14ac:dyDescent="0.2">
      <c r="B344" s="30">
        <v>46204</v>
      </c>
      <c r="C344" s="27">
        <f t="shared" si="10"/>
        <v>46234</v>
      </c>
      <c r="D344" s="31" t="s">
        <v>228</v>
      </c>
      <c r="E344" s="32" t="s">
        <v>229</v>
      </c>
      <c r="F344" t="s">
        <v>230</v>
      </c>
      <c r="G344" t="str">
        <f t="shared" si="11"/>
        <v>FY27</v>
      </c>
    </row>
    <row r="345" spans="2:7" x14ac:dyDescent="0.2">
      <c r="B345" s="30">
        <v>46235</v>
      </c>
      <c r="C345" s="27">
        <f t="shared" si="10"/>
        <v>46265</v>
      </c>
      <c r="D345" s="31" t="s">
        <v>228</v>
      </c>
      <c r="E345" s="32" t="s">
        <v>229</v>
      </c>
      <c r="F345" t="s">
        <v>230</v>
      </c>
      <c r="G345" t="str">
        <f t="shared" si="11"/>
        <v>FY27</v>
      </c>
    </row>
    <row r="346" spans="2:7" x14ac:dyDescent="0.2">
      <c r="B346" s="30">
        <v>46266</v>
      </c>
      <c r="C346" s="27">
        <f t="shared" si="10"/>
        <v>46295</v>
      </c>
      <c r="D346" s="31" t="s">
        <v>228</v>
      </c>
      <c r="E346" s="32" t="s">
        <v>229</v>
      </c>
      <c r="F346" t="s">
        <v>230</v>
      </c>
      <c r="G346" t="str">
        <f t="shared" si="11"/>
        <v>FY27</v>
      </c>
    </row>
    <row r="347" spans="2:7" x14ac:dyDescent="0.2">
      <c r="B347" s="30">
        <v>46296</v>
      </c>
      <c r="C347" s="27">
        <f t="shared" si="10"/>
        <v>46326</v>
      </c>
      <c r="D347" s="31" t="s">
        <v>231</v>
      </c>
      <c r="E347" s="32" t="s">
        <v>229</v>
      </c>
      <c r="F347" t="s">
        <v>230</v>
      </c>
      <c r="G347" t="str">
        <f t="shared" si="11"/>
        <v>FY27</v>
      </c>
    </row>
    <row r="348" spans="2:7" x14ac:dyDescent="0.2">
      <c r="B348" s="30">
        <v>46327</v>
      </c>
      <c r="C348" s="27">
        <f t="shared" si="10"/>
        <v>46356</v>
      </c>
      <c r="D348" s="31" t="s">
        <v>231</v>
      </c>
      <c r="E348" s="32" t="s">
        <v>229</v>
      </c>
      <c r="F348" t="s">
        <v>230</v>
      </c>
      <c r="G348" t="str">
        <f t="shared" si="11"/>
        <v>FY27</v>
      </c>
    </row>
    <row r="349" spans="2:7" x14ac:dyDescent="0.2">
      <c r="B349" s="30">
        <v>46357</v>
      </c>
      <c r="C349" s="27">
        <f t="shared" si="10"/>
        <v>46387</v>
      </c>
      <c r="D349" s="31" t="s">
        <v>231</v>
      </c>
      <c r="E349" s="32" t="s">
        <v>229</v>
      </c>
      <c r="F349" t="s">
        <v>230</v>
      </c>
      <c r="G349" t="str">
        <f t="shared" si="11"/>
        <v>FY27</v>
      </c>
    </row>
    <row r="350" spans="2:7" x14ac:dyDescent="0.2">
      <c r="B350" s="30">
        <v>46388</v>
      </c>
      <c r="C350" s="27">
        <f t="shared" si="10"/>
        <v>46418</v>
      </c>
      <c r="D350" s="31" t="s">
        <v>232</v>
      </c>
      <c r="E350" s="32" t="s">
        <v>229</v>
      </c>
      <c r="F350" t="s">
        <v>230</v>
      </c>
      <c r="G350" t="str">
        <f t="shared" si="11"/>
        <v>FY27</v>
      </c>
    </row>
    <row r="351" spans="2:7" x14ac:dyDescent="0.2">
      <c r="B351" s="30">
        <v>46419</v>
      </c>
      <c r="C351" s="27">
        <f t="shared" si="10"/>
        <v>46446</v>
      </c>
      <c r="D351" s="31" t="s">
        <v>232</v>
      </c>
      <c r="E351" s="32" t="s">
        <v>229</v>
      </c>
      <c r="F351" t="s">
        <v>230</v>
      </c>
      <c r="G351" t="str">
        <f t="shared" si="11"/>
        <v>FY27</v>
      </c>
    </row>
    <row r="352" spans="2:7" x14ac:dyDescent="0.2">
      <c r="B352" s="30">
        <v>46447</v>
      </c>
      <c r="C352" s="27">
        <f t="shared" si="10"/>
        <v>46477</v>
      </c>
      <c r="D352" s="31" t="s">
        <v>232</v>
      </c>
      <c r="E352" s="32" t="s">
        <v>229</v>
      </c>
      <c r="F352" t="s">
        <v>230</v>
      </c>
      <c r="G352" t="str">
        <f t="shared" si="11"/>
        <v>FY27</v>
      </c>
    </row>
    <row r="353" spans="2:7" x14ac:dyDescent="0.2">
      <c r="B353" s="30">
        <v>46478</v>
      </c>
      <c r="C353" s="27">
        <f t="shared" si="10"/>
        <v>46507</v>
      </c>
      <c r="D353" s="31" t="s">
        <v>233</v>
      </c>
      <c r="E353" s="32" t="s">
        <v>229</v>
      </c>
      <c r="F353" t="s">
        <v>230</v>
      </c>
      <c r="G353" t="str">
        <f t="shared" si="11"/>
        <v>FY27</v>
      </c>
    </row>
    <row r="354" spans="2:7" x14ac:dyDescent="0.2">
      <c r="B354" s="30">
        <v>46508</v>
      </c>
      <c r="C354" s="27">
        <f t="shared" si="10"/>
        <v>46538</v>
      </c>
      <c r="D354" s="31" t="s">
        <v>233</v>
      </c>
      <c r="E354" s="32" t="s">
        <v>229</v>
      </c>
      <c r="F354" t="s">
        <v>230</v>
      </c>
      <c r="G354" t="str">
        <f t="shared" si="11"/>
        <v>FY27</v>
      </c>
    </row>
    <row r="355" spans="2:7" x14ac:dyDescent="0.2">
      <c r="B355" s="30">
        <v>46539</v>
      </c>
      <c r="C355" s="27">
        <f t="shared" si="10"/>
        <v>46568</v>
      </c>
      <c r="D355" s="31" t="s">
        <v>233</v>
      </c>
      <c r="E355" s="32" t="s">
        <v>229</v>
      </c>
      <c r="F355" t="s">
        <v>230</v>
      </c>
      <c r="G355" t="str">
        <f t="shared" si="11"/>
        <v>FY27</v>
      </c>
    </row>
    <row r="356" spans="2:7" x14ac:dyDescent="0.2">
      <c r="B356" s="27">
        <v>46569</v>
      </c>
      <c r="C356" s="27">
        <f t="shared" si="10"/>
        <v>46599</v>
      </c>
      <c r="D356" s="28" t="s">
        <v>234</v>
      </c>
      <c r="E356" s="29" t="s">
        <v>235</v>
      </c>
      <c r="F356" t="s">
        <v>236</v>
      </c>
      <c r="G356" t="str">
        <f t="shared" si="11"/>
        <v>FY28</v>
      </c>
    </row>
    <row r="357" spans="2:7" x14ac:dyDescent="0.2">
      <c r="B357" s="27">
        <v>46600</v>
      </c>
      <c r="C357" s="27">
        <f t="shared" si="10"/>
        <v>46630</v>
      </c>
      <c r="D357" s="28" t="s">
        <v>234</v>
      </c>
      <c r="E357" s="29" t="s">
        <v>235</v>
      </c>
      <c r="F357" t="s">
        <v>236</v>
      </c>
      <c r="G357" t="str">
        <f t="shared" si="11"/>
        <v>FY28</v>
      </c>
    </row>
    <row r="358" spans="2:7" x14ac:dyDescent="0.2">
      <c r="B358" s="27">
        <v>46631</v>
      </c>
      <c r="C358" s="27">
        <f t="shared" si="10"/>
        <v>46660</v>
      </c>
      <c r="D358" s="28" t="s">
        <v>234</v>
      </c>
      <c r="E358" s="29" t="s">
        <v>235</v>
      </c>
      <c r="F358" t="s">
        <v>236</v>
      </c>
      <c r="G358" t="str">
        <f t="shared" si="11"/>
        <v>FY28</v>
      </c>
    </row>
    <row r="359" spans="2:7" x14ac:dyDescent="0.2">
      <c r="B359" s="27">
        <v>46661</v>
      </c>
      <c r="C359" s="27">
        <f t="shared" si="10"/>
        <v>46691</v>
      </c>
      <c r="D359" s="28" t="s">
        <v>237</v>
      </c>
      <c r="E359" s="29" t="s">
        <v>235</v>
      </c>
      <c r="F359" t="s">
        <v>236</v>
      </c>
      <c r="G359" t="str">
        <f t="shared" si="11"/>
        <v>FY28</v>
      </c>
    </row>
    <row r="360" spans="2:7" x14ac:dyDescent="0.2">
      <c r="B360" s="27">
        <v>46692</v>
      </c>
      <c r="C360" s="27">
        <f t="shared" si="10"/>
        <v>46721</v>
      </c>
      <c r="D360" s="28" t="s">
        <v>237</v>
      </c>
      <c r="E360" s="29" t="s">
        <v>235</v>
      </c>
      <c r="F360" t="s">
        <v>236</v>
      </c>
      <c r="G360" t="str">
        <f t="shared" si="11"/>
        <v>FY28</v>
      </c>
    </row>
    <row r="361" spans="2:7" x14ac:dyDescent="0.2">
      <c r="B361" s="27">
        <v>46722</v>
      </c>
      <c r="C361" s="27">
        <f t="shared" si="10"/>
        <v>46752</v>
      </c>
      <c r="D361" s="28" t="s">
        <v>237</v>
      </c>
      <c r="E361" s="29" t="s">
        <v>235</v>
      </c>
      <c r="F361" t="s">
        <v>236</v>
      </c>
      <c r="G361" t="str">
        <f t="shared" si="11"/>
        <v>FY28</v>
      </c>
    </row>
    <row r="362" spans="2:7" x14ac:dyDescent="0.2">
      <c r="B362" s="27">
        <v>46753</v>
      </c>
      <c r="C362" s="27">
        <f t="shared" si="10"/>
        <v>46783</v>
      </c>
      <c r="D362" s="28" t="s">
        <v>238</v>
      </c>
      <c r="E362" s="29" t="s">
        <v>235</v>
      </c>
      <c r="F362" t="s">
        <v>236</v>
      </c>
      <c r="G362" t="str">
        <f t="shared" si="11"/>
        <v>FY28</v>
      </c>
    </row>
    <row r="363" spans="2:7" x14ac:dyDescent="0.2">
      <c r="B363" s="27">
        <v>46784</v>
      </c>
      <c r="C363" s="27">
        <f t="shared" si="10"/>
        <v>46812</v>
      </c>
      <c r="D363" s="28" t="s">
        <v>238</v>
      </c>
      <c r="E363" s="29" t="s">
        <v>235</v>
      </c>
      <c r="F363" t="s">
        <v>236</v>
      </c>
      <c r="G363" t="str">
        <f t="shared" si="11"/>
        <v>FY28</v>
      </c>
    </row>
    <row r="364" spans="2:7" x14ac:dyDescent="0.2">
      <c r="B364" s="27">
        <v>46813</v>
      </c>
      <c r="C364" s="27">
        <f t="shared" si="10"/>
        <v>46843</v>
      </c>
      <c r="D364" s="28" t="s">
        <v>238</v>
      </c>
      <c r="E364" s="29" t="s">
        <v>235</v>
      </c>
      <c r="F364" t="s">
        <v>236</v>
      </c>
      <c r="G364" t="str">
        <f t="shared" si="11"/>
        <v>FY28</v>
      </c>
    </row>
    <row r="365" spans="2:7" x14ac:dyDescent="0.2">
      <c r="B365" s="27">
        <v>46844</v>
      </c>
      <c r="C365" s="27">
        <f t="shared" si="10"/>
        <v>46873</v>
      </c>
      <c r="D365" s="28" t="s">
        <v>239</v>
      </c>
      <c r="E365" s="29" t="s">
        <v>235</v>
      </c>
      <c r="F365" t="s">
        <v>236</v>
      </c>
      <c r="G365" t="str">
        <f t="shared" si="11"/>
        <v>FY28</v>
      </c>
    </row>
    <row r="366" spans="2:7" x14ac:dyDescent="0.2">
      <c r="B366" s="27">
        <v>46874</v>
      </c>
      <c r="C366" s="27">
        <f t="shared" si="10"/>
        <v>46904</v>
      </c>
      <c r="D366" s="28" t="s">
        <v>239</v>
      </c>
      <c r="E366" s="29" t="s">
        <v>235</v>
      </c>
      <c r="F366" t="s">
        <v>236</v>
      </c>
      <c r="G366" t="str">
        <f t="shared" si="11"/>
        <v>FY28</v>
      </c>
    </row>
    <row r="367" spans="2:7" x14ac:dyDescent="0.2">
      <c r="B367" s="27">
        <v>46905</v>
      </c>
      <c r="C367" s="27">
        <f t="shared" si="10"/>
        <v>46934</v>
      </c>
      <c r="D367" s="28" t="s">
        <v>239</v>
      </c>
      <c r="E367" s="29" t="s">
        <v>235</v>
      </c>
      <c r="F367" t="s">
        <v>236</v>
      </c>
      <c r="G367" t="str">
        <f t="shared" si="11"/>
        <v>FY28</v>
      </c>
    </row>
    <row r="368" spans="2:7" x14ac:dyDescent="0.2">
      <c r="B368" s="30">
        <v>46935</v>
      </c>
      <c r="C368" s="27">
        <f t="shared" si="10"/>
        <v>46965</v>
      </c>
      <c r="D368" s="31" t="s">
        <v>240</v>
      </c>
      <c r="E368" s="32" t="s">
        <v>241</v>
      </c>
      <c r="F368" t="s">
        <v>242</v>
      </c>
      <c r="G368" t="str">
        <f t="shared" si="11"/>
        <v>FY29</v>
      </c>
    </row>
    <row r="369" spans="2:7" x14ac:dyDescent="0.2">
      <c r="B369" s="30">
        <v>46966</v>
      </c>
      <c r="C369" s="27">
        <f t="shared" si="10"/>
        <v>46996</v>
      </c>
      <c r="D369" s="31" t="s">
        <v>240</v>
      </c>
      <c r="E369" s="32" t="s">
        <v>241</v>
      </c>
      <c r="F369" t="s">
        <v>242</v>
      </c>
      <c r="G369" t="str">
        <f t="shared" si="11"/>
        <v>FY29</v>
      </c>
    </row>
    <row r="370" spans="2:7" x14ac:dyDescent="0.2">
      <c r="B370" s="30">
        <v>46997</v>
      </c>
      <c r="C370" s="27">
        <f t="shared" si="10"/>
        <v>47026</v>
      </c>
      <c r="D370" s="31" t="s">
        <v>240</v>
      </c>
      <c r="E370" s="32" t="s">
        <v>241</v>
      </c>
      <c r="F370" t="s">
        <v>242</v>
      </c>
      <c r="G370" t="str">
        <f t="shared" si="11"/>
        <v>FY29</v>
      </c>
    </row>
    <row r="371" spans="2:7" x14ac:dyDescent="0.2">
      <c r="B371" s="30">
        <v>47027</v>
      </c>
      <c r="C371" s="27">
        <f t="shared" si="10"/>
        <v>47057</v>
      </c>
      <c r="D371" s="31" t="s">
        <v>243</v>
      </c>
      <c r="E371" s="32" t="s">
        <v>241</v>
      </c>
      <c r="F371" t="s">
        <v>242</v>
      </c>
      <c r="G371" t="str">
        <f t="shared" si="11"/>
        <v>FY29</v>
      </c>
    </row>
    <row r="372" spans="2:7" x14ac:dyDescent="0.2">
      <c r="B372" s="30">
        <v>47058</v>
      </c>
      <c r="C372" s="27">
        <f t="shared" si="10"/>
        <v>47087</v>
      </c>
      <c r="D372" s="31" t="s">
        <v>243</v>
      </c>
      <c r="E372" s="32" t="s">
        <v>241</v>
      </c>
      <c r="F372" t="s">
        <v>242</v>
      </c>
      <c r="G372" t="str">
        <f t="shared" si="11"/>
        <v>FY29</v>
      </c>
    </row>
    <row r="373" spans="2:7" x14ac:dyDescent="0.2">
      <c r="B373" s="30">
        <v>47088</v>
      </c>
      <c r="C373" s="27">
        <f t="shared" si="10"/>
        <v>47118</v>
      </c>
      <c r="D373" s="31" t="s">
        <v>243</v>
      </c>
      <c r="E373" s="32" t="s">
        <v>241</v>
      </c>
      <c r="F373" t="s">
        <v>242</v>
      </c>
      <c r="G373" t="str">
        <f t="shared" si="11"/>
        <v>FY29</v>
      </c>
    </row>
    <row r="374" spans="2:7" x14ac:dyDescent="0.2">
      <c r="B374" s="30">
        <v>47119</v>
      </c>
      <c r="C374" s="27">
        <f t="shared" si="10"/>
        <v>47149</v>
      </c>
      <c r="D374" s="31" t="s">
        <v>244</v>
      </c>
      <c r="E374" s="32" t="s">
        <v>241</v>
      </c>
      <c r="F374" t="s">
        <v>242</v>
      </c>
      <c r="G374" t="str">
        <f t="shared" si="11"/>
        <v>FY29</v>
      </c>
    </row>
    <row r="375" spans="2:7" x14ac:dyDescent="0.2">
      <c r="B375" s="30">
        <v>47150</v>
      </c>
      <c r="C375" s="27">
        <f t="shared" si="10"/>
        <v>47177</v>
      </c>
      <c r="D375" s="31" t="s">
        <v>244</v>
      </c>
      <c r="E375" s="32" t="s">
        <v>241</v>
      </c>
      <c r="F375" t="s">
        <v>242</v>
      </c>
      <c r="G375" t="str">
        <f t="shared" si="11"/>
        <v>FY29</v>
      </c>
    </row>
    <row r="376" spans="2:7" x14ac:dyDescent="0.2">
      <c r="B376" s="30">
        <v>47178</v>
      </c>
      <c r="C376" s="27">
        <f t="shared" si="10"/>
        <v>47208</v>
      </c>
      <c r="D376" s="31" t="s">
        <v>244</v>
      </c>
      <c r="E376" s="32" t="s">
        <v>241</v>
      </c>
      <c r="F376" t="s">
        <v>242</v>
      </c>
      <c r="G376" t="str">
        <f t="shared" si="11"/>
        <v>FY29</v>
      </c>
    </row>
    <row r="377" spans="2:7" x14ac:dyDescent="0.2">
      <c r="B377" s="30">
        <v>47209</v>
      </c>
      <c r="C377" s="27">
        <f t="shared" si="10"/>
        <v>47238</v>
      </c>
      <c r="D377" s="31" t="s">
        <v>245</v>
      </c>
      <c r="E377" s="32" t="s">
        <v>241</v>
      </c>
      <c r="F377" t="s">
        <v>242</v>
      </c>
      <c r="G377" t="str">
        <f t="shared" si="11"/>
        <v>FY29</v>
      </c>
    </row>
    <row r="378" spans="2:7" x14ac:dyDescent="0.2">
      <c r="B378" s="30">
        <v>47239</v>
      </c>
      <c r="C378" s="27">
        <f t="shared" si="10"/>
        <v>47269</v>
      </c>
      <c r="D378" s="31" t="s">
        <v>245</v>
      </c>
      <c r="E378" s="32" t="s">
        <v>241</v>
      </c>
      <c r="F378" t="s">
        <v>242</v>
      </c>
      <c r="G378" t="str">
        <f t="shared" si="11"/>
        <v>FY29</v>
      </c>
    </row>
    <row r="379" spans="2:7" x14ac:dyDescent="0.2">
      <c r="B379" s="30">
        <v>47270</v>
      </c>
      <c r="C379" s="27">
        <f t="shared" si="10"/>
        <v>47299</v>
      </c>
      <c r="D379" s="31" t="s">
        <v>245</v>
      </c>
      <c r="E379" s="32" t="s">
        <v>241</v>
      </c>
      <c r="F379" t="s">
        <v>242</v>
      </c>
      <c r="G379" t="str">
        <f t="shared" si="11"/>
        <v>FY29</v>
      </c>
    </row>
    <row r="380" spans="2:7" x14ac:dyDescent="0.2">
      <c r="B380" s="27">
        <v>47300</v>
      </c>
      <c r="C380" s="27">
        <f t="shared" si="10"/>
        <v>47330</v>
      </c>
      <c r="D380" s="28" t="s">
        <v>246</v>
      </c>
      <c r="E380" s="29" t="s">
        <v>247</v>
      </c>
      <c r="F380" t="s">
        <v>248</v>
      </c>
      <c r="G380" t="str">
        <f t="shared" si="11"/>
        <v>FY30</v>
      </c>
    </row>
    <row r="381" spans="2:7" x14ac:dyDescent="0.2">
      <c r="B381" s="27">
        <v>47331</v>
      </c>
      <c r="C381" s="27">
        <f t="shared" si="10"/>
        <v>47361</v>
      </c>
      <c r="D381" s="28" t="s">
        <v>246</v>
      </c>
      <c r="E381" s="29" t="s">
        <v>247</v>
      </c>
      <c r="F381" t="s">
        <v>248</v>
      </c>
      <c r="G381" t="str">
        <f t="shared" si="11"/>
        <v>FY30</v>
      </c>
    </row>
    <row r="382" spans="2:7" x14ac:dyDescent="0.2">
      <c r="B382" s="27">
        <v>47362</v>
      </c>
      <c r="C382" s="27">
        <f t="shared" si="10"/>
        <v>47391</v>
      </c>
      <c r="D382" s="28" t="s">
        <v>246</v>
      </c>
      <c r="E382" s="29" t="s">
        <v>247</v>
      </c>
      <c r="F382" t="s">
        <v>248</v>
      </c>
      <c r="G382" t="str">
        <f t="shared" si="11"/>
        <v>FY30</v>
      </c>
    </row>
    <row r="383" spans="2:7" x14ac:dyDescent="0.2">
      <c r="B383" s="27">
        <v>47392</v>
      </c>
      <c r="C383" s="27">
        <f t="shared" si="10"/>
        <v>47422</v>
      </c>
      <c r="D383" s="28" t="s">
        <v>249</v>
      </c>
      <c r="E383" s="29" t="s">
        <v>247</v>
      </c>
      <c r="F383" t="s">
        <v>248</v>
      </c>
      <c r="G383" t="str">
        <f t="shared" si="11"/>
        <v>FY30</v>
      </c>
    </row>
    <row r="384" spans="2:7" x14ac:dyDescent="0.2">
      <c r="B384" s="27">
        <v>47423</v>
      </c>
      <c r="C384" s="27">
        <f t="shared" si="10"/>
        <v>47452</v>
      </c>
      <c r="D384" s="28" t="s">
        <v>249</v>
      </c>
      <c r="E384" s="29" t="s">
        <v>247</v>
      </c>
      <c r="F384" t="s">
        <v>248</v>
      </c>
      <c r="G384" t="str">
        <f t="shared" si="11"/>
        <v>FY30</v>
      </c>
    </row>
    <row r="385" spans="2:7" x14ac:dyDescent="0.2">
      <c r="B385" s="27">
        <v>47453</v>
      </c>
      <c r="C385" s="27">
        <f t="shared" si="10"/>
        <v>47483</v>
      </c>
      <c r="D385" s="28" t="s">
        <v>249</v>
      </c>
      <c r="E385" s="29" t="s">
        <v>247</v>
      </c>
      <c r="F385" t="s">
        <v>248</v>
      </c>
      <c r="G385" t="str">
        <f t="shared" si="11"/>
        <v>FY30</v>
      </c>
    </row>
    <row r="386" spans="2:7" x14ac:dyDescent="0.2">
      <c r="B386" s="27">
        <v>47484</v>
      </c>
      <c r="C386" s="27">
        <f t="shared" si="10"/>
        <v>47514</v>
      </c>
      <c r="D386" s="28" t="s">
        <v>250</v>
      </c>
      <c r="E386" s="29" t="s">
        <v>247</v>
      </c>
      <c r="F386" t="s">
        <v>248</v>
      </c>
      <c r="G386" t="str">
        <f t="shared" si="11"/>
        <v>FY30</v>
      </c>
    </row>
    <row r="387" spans="2:7" x14ac:dyDescent="0.2">
      <c r="B387" s="27">
        <v>47515</v>
      </c>
      <c r="C387" s="27">
        <f>DATE(YEAR(B387),MONTH(B387)+1,DAY(0))</f>
        <v>47542</v>
      </c>
      <c r="D387" s="28" t="s">
        <v>250</v>
      </c>
      <c r="E387" s="29" t="s">
        <v>247</v>
      </c>
      <c r="F387" t="s">
        <v>248</v>
      </c>
      <c r="G387" t="str">
        <f>CONCATENATE(LEFT(F387,2),RIGHT(F387,2))</f>
        <v>FY30</v>
      </c>
    </row>
    <row r="388" spans="2:7" x14ac:dyDescent="0.2">
      <c r="B388" s="27">
        <v>47543</v>
      </c>
      <c r="C388" s="27">
        <f>DATE(YEAR(B388),MONTH(B388)+1,DAY(0))</f>
        <v>47573</v>
      </c>
      <c r="D388" s="28" t="s">
        <v>250</v>
      </c>
      <c r="E388" s="29" t="s">
        <v>247</v>
      </c>
      <c r="F388" t="s">
        <v>248</v>
      </c>
      <c r="G388" t="str">
        <f>CONCATENATE(LEFT(F388,2),RIGHT(F388,2))</f>
        <v>FY30</v>
      </c>
    </row>
    <row r="389" spans="2:7" x14ac:dyDescent="0.2">
      <c r="B389" s="27">
        <v>47574</v>
      </c>
      <c r="C389" s="27">
        <f>DATE(YEAR(B389),MONTH(B389)+1,DAY(0))</f>
        <v>47603</v>
      </c>
      <c r="D389" s="28" t="s">
        <v>251</v>
      </c>
      <c r="E389" s="29" t="s">
        <v>247</v>
      </c>
      <c r="F389" t="s">
        <v>248</v>
      </c>
      <c r="G389" t="str">
        <f>CONCATENATE(LEFT(F389,2),RIGHT(F389,2))</f>
        <v>FY30</v>
      </c>
    </row>
    <row r="390" spans="2:7" x14ac:dyDescent="0.2">
      <c r="B390" s="27">
        <v>47604</v>
      </c>
      <c r="C390" s="27">
        <f>DATE(YEAR(B390),MONTH(B390)+1,DAY(0))</f>
        <v>47634</v>
      </c>
      <c r="D390" s="28" t="s">
        <v>251</v>
      </c>
      <c r="E390" s="29" t="s">
        <v>247</v>
      </c>
      <c r="F390" t="s">
        <v>248</v>
      </c>
      <c r="G390" t="str">
        <f>CONCATENATE(LEFT(F390,2),RIGHT(F390,2))</f>
        <v>FY30</v>
      </c>
    </row>
    <row r="391" spans="2:7" x14ac:dyDescent="0.2">
      <c r="B391" s="27">
        <v>47635</v>
      </c>
      <c r="C391" s="27">
        <f>DATE(YEAR(B391),MONTH(B391)+1,DAY(0))</f>
        <v>47664</v>
      </c>
      <c r="D391" s="28" t="s">
        <v>251</v>
      </c>
      <c r="E391" s="29" t="s">
        <v>247</v>
      </c>
      <c r="F391" t="s">
        <v>248</v>
      </c>
      <c r="G391" t="str">
        <f>CONCATENATE(LEFT(F391,2),RIGHT(F391,2))</f>
        <v>FY30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2B-E2E3-4E04-9845-B47FC931BBA2}">
  <dimension ref="B1:U86"/>
  <sheetViews>
    <sheetView workbookViewId="0"/>
  </sheetViews>
  <sheetFormatPr defaultRowHeight="12.75" x14ac:dyDescent="0.2"/>
  <cols>
    <col min="2" max="21" width="5.28515625" bestFit="1" customWidth="1"/>
  </cols>
  <sheetData>
    <row r="1" spans="2:21" s="43" customFormat="1" x14ac:dyDescent="0.2">
      <c r="B1" s="43" t="s">
        <v>55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</row>
    <row r="2" spans="2:21" x14ac:dyDescent="0.2">
      <c r="B2" s="40" t="s">
        <v>257</v>
      </c>
      <c r="C2" s="40" t="s">
        <v>258</v>
      </c>
      <c r="D2" s="40" t="s">
        <v>259</v>
      </c>
      <c r="E2" s="40" t="s">
        <v>260</v>
      </c>
      <c r="F2" s="40" t="s">
        <v>261</v>
      </c>
      <c r="G2" s="40" t="s">
        <v>262</v>
      </c>
      <c r="H2" s="40" t="s">
        <v>263</v>
      </c>
      <c r="I2" s="40" t="s">
        <v>264</v>
      </c>
      <c r="J2" s="40" t="s">
        <v>265</v>
      </c>
      <c r="K2" s="40" t="s">
        <v>266</v>
      </c>
      <c r="L2" s="40" t="s">
        <v>267</v>
      </c>
      <c r="M2" s="40" t="s">
        <v>268</v>
      </c>
      <c r="N2" s="40" t="s">
        <v>269</v>
      </c>
      <c r="O2" s="40" t="s">
        <v>270</v>
      </c>
      <c r="P2" s="40" t="s">
        <v>271</v>
      </c>
      <c r="Q2" s="40" t="s">
        <v>272</v>
      </c>
      <c r="R2" s="40" t="s">
        <v>273</v>
      </c>
      <c r="S2" s="40" t="s">
        <v>274</v>
      </c>
      <c r="T2" s="40" t="s">
        <v>275</v>
      </c>
      <c r="U2" s="40" t="s">
        <v>276</v>
      </c>
    </row>
    <row r="3" spans="2:21" x14ac:dyDescent="0.2">
      <c r="B3" s="40" t="s">
        <v>258</v>
      </c>
      <c r="C3" s="40" t="s">
        <v>259</v>
      </c>
      <c r="D3" s="40" t="s">
        <v>260</v>
      </c>
      <c r="E3" s="40" t="s">
        <v>261</v>
      </c>
      <c r="F3" s="40" t="s">
        <v>262</v>
      </c>
      <c r="G3" s="40" t="s">
        <v>263</v>
      </c>
      <c r="H3" s="40" t="s">
        <v>264</v>
      </c>
      <c r="I3" s="40" t="s">
        <v>265</v>
      </c>
      <c r="J3" s="40" t="s">
        <v>266</v>
      </c>
      <c r="K3" s="40" t="s">
        <v>267</v>
      </c>
      <c r="L3" s="40" t="s">
        <v>268</v>
      </c>
      <c r="M3" s="40" t="s">
        <v>269</v>
      </c>
      <c r="N3" s="40" t="s">
        <v>270</v>
      </c>
      <c r="O3" s="40" t="s">
        <v>271</v>
      </c>
      <c r="P3" s="40" t="s">
        <v>272</v>
      </c>
      <c r="Q3" s="40" t="s">
        <v>273</v>
      </c>
      <c r="R3" s="40" t="s">
        <v>274</v>
      </c>
      <c r="S3" s="40" t="s">
        <v>275</v>
      </c>
      <c r="T3" s="40" t="s">
        <v>276</v>
      </c>
      <c r="U3" s="40" t="s">
        <v>277</v>
      </c>
    </row>
    <row r="4" spans="2:21" x14ac:dyDescent="0.2">
      <c r="B4" s="40" t="s">
        <v>259</v>
      </c>
      <c r="C4" s="40" t="s">
        <v>260</v>
      </c>
      <c r="D4" s="40" t="s">
        <v>261</v>
      </c>
      <c r="E4" s="40" t="s">
        <v>262</v>
      </c>
      <c r="F4" s="40" t="s">
        <v>263</v>
      </c>
      <c r="G4" s="40" t="s">
        <v>264</v>
      </c>
      <c r="H4" s="40" t="s">
        <v>265</v>
      </c>
      <c r="I4" s="40" t="s">
        <v>266</v>
      </c>
      <c r="J4" s="40" t="s">
        <v>267</v>
      </c>
      <c r="K4" s="40" t="s">
        <v>268</v>
      </c>
      <c r="L4" s="40" t="s">
        <v>269</v>
      </c>
      <c r="M4" s="40" t="s">
        <v>270</v>
      </c>
      <c r="N4" s="40" t="s">
        <v>271</v>
      </c>
      <c r="O4" s="40" t="s">
        <v>272</v>
      </c>
      <c r="P4" s="40" t="s">
        <v>273</v>
      </c>
      <c r="Q4" s="40" t="s">
        <v>274</v>
      </c>
      <c r="R4" s="40" t="s">
        <v>275</v>
      </c>
      <c r="S4" s="40" t="s">
        <v>276</v>
      </c>
      <c r="T4" s="40" t="s">
        <v>277</v>
      </c>
      <c r="U4" s="40" t="s">
        <v>278</v>
      </c>
    </row>
    <row r="5" spans="2:21" x14ac:dyDescent="0.2">
      <c r="B5" s="40" t="s">
        <v>260</v>
      </c>
      <c r="C5" s="40" t="s">
        <v>261</v>
      </c>
      <c r="D5" s="40" t="s">
        <v>262</v>
      </c>
      <c r="E5" s="40" t="s">
        <v>263</v>
      </c>
      <c r="F5" s="40" t="s">
        <v>264</v>
      </c>
      <c r="G5" s="40" t="s">
        <v>265</v>
      </c>
      <c r="H5" s="40" t="s">
        <v>266</v>
      </c>
      <c r="I5" s="40" t="s">
        <v>267</v>
      </c>
      <c r="J5" s="40" t="s">
        <v>268</v>
      </c>
      <c r="K5" s="40" t="s">
        <v>269</v>
      </c>
      <c r="L5" s="40" t="s">
        <v>270</v>
      </c>
      <c r="M5" s="40" t="s">
        <v>271</v>
      </c>
      <c r="N5" s="40" t="s">
        <v>272</v>
      </c>
      <c r="O5" s="40" t="s">
        <v>273</v>
      </c>
      <c r="P5" s="40" t="s">
        <v>274</v>
      </c>
      <c r="Q5" s="40" t="s">
        <v>275</v>
      </c>
      <c r="R5" s="40" t="s">
        <v>276</v>
      </c>
      <c r="S5" s="40" t="s">
        <v>277</v>
      </c>
      <c r="T5" s="40" t="s">
        <v>278</v>
      </c>
      <c r="U5" s="40" t="s">
        <v>279</v>
      </c>
    </row>
    <row r="6" spans="2:21" x14ac:dyDescent="0.2">
      <c r="B6" s="40" t="s">
        <v>261</v>
      </c>
      <c r="C6" s="40" t="s">
        <v>262</v>
      </c>
      <c r="D6" s="40" t="s">
        <v>263</v>
      </c>
      <c r="E6" s="40" t="s">
        <v>264</v>
      </c>
      <c r="F6" s="40" t="s">
        <v>265</v>
      </c>
      <c r="G6" s="40" t="s">
        <v>266</v>
      </c>
      <c r="H6" s="40" t="s">
        <v>267</v>
      </c>
      <c r="I6" s="40" t="s">
        <v>268</v>
      </c>
      <c r="J6" s="40" t="s">
        <v>269</v>
      </c>
      <c r="K6" s="40" t="s">
        <v>270</v>
      </c>
      <c r="L6" s="40" t="s">
        <v>271</v>
      </c>
      <c r="M6" s="40" t="s">
        <v>272</v>
      </c>
      <c r="N6" s="40" t="s">
        <v>273</v>
      </c>
      <c r="O6" s="40" t="s">
        <v>274</v>
      </c>
      <c r="P6" s="40" t="s">
        <v>275</v>
      </c>
      <c r="Q6" s="40" t="s">
        <v>276</v>
      </c>
      <c r="R6" s="40" t="s">
        <v>277</v>
      </c>
      <c r="S6" s="40" t="s">
        <v>278</v>
      </c>
      <c r="T6" s="40" t="s">
        <v>279</v>
      </c>
      <c r="U6" s="40" t="s">
        <v>280</v>
      </c>
    </row>
    <row r="7" spans="2:21" x14ac:dyDescent="0.2">
      <c r="B7" s="40" t="s">
        <v>262</v>
      </c>
      <c r="C7" s="40" t="s">
        <v>263</v>
      </c>
      <c r="D7" s="40" t="s">
        <v>264</v>
      </c>
      <c r="E7" s="40" t="s">
        <v>265</v>
      </c>
      <c r="F7" s="40" t="s">
        <v>266</v>
      </c>
      <c r="G7" s="40" t="s">
        <v>267</v>
      </c>
      <c r="H7" s="40" t="s">
        <v>268</v>
      </c>
      <c r="I7" s="40" t="s">
        <v>269</v>
      </c>
      <c r="J7" s="40" t="s">
        <v>270</v>
      </c>
      <c r="K7" s="40" t="s">
        <v>271</v>
      </c>
      <c r="L7" s="40" t="s">
        <v>272</v>
      </c>
      <c r="M7" s="40" t="s">
        <v>273</v>
      </c>
      <c r="N7" s="40" t="s">
        <v>274</v>
      </c>
      <c r="O7" s="40" t="s">
        <v>275</v>
      </c>
      <c r="P7" s="40" t="s">
        <v>276</v>
      </c>
      <c r="Q7" s="40" t="s">
        <v>277</v>
      </c>
      <c r="R7" s="40" t="s">
        <v>278</v>
      </c>
      <c r="S7" s="40" t="s">
        <v>279</v>
      </c>
      <c r="T7" s="40" t="s">
        <v>280</v>
      </c>
      <c r="U7" s="40" t="s">
        <v>281</v>
      </c>
    </row>
    <row r="8" spans="2:21" x14ac:dyDescent="0.2">
      <c r="B8" s="40" t="s">
        <v>263</v>
      </c>
      <c r="C8" s="40" t="s">
        <v>264</v>
      </c>
      <c r="D8" s="40" t="s">
        <v>265</v>
      </c>
      <c r="E8" s="40" t="s">
        <v>266</v>
      </c>
      <c r="F8" s="40" t="s">
        <v>267</v>
      </c>
      <c r="G8" s="40" t="s">
        <v>268</v>
      </c>
      <c r="H8" s="40" t="s">
        <v>269</v>
      </c>
      <c r="I8" s="40" t="s">
        <v>270</v>
      </c>
      <c r="J8" s="40" t="s">
        <v>271</v>
      </c>
      <c r="K8" s="40" t="s">
        <v>272</v>
      </c>
      <c r="L8" s="40" t="s">
        <v>273</v>
      </c>
      <c r="M8" s="40" t="s">
        <v>274</v>
      </c>
      <c r="N8" s="40" t="s">
        <v>275</v>
      </c>
      <c r="O8" s="40" t="s">
        <v>276</v>
      </c>
      <c r="P8" s="40" t="s">
        <v>277</v>
      </c>
      <c r="Q8" s="40" t="s">
        <v>278</v>
      </c>
      <c r="R8" s="40" t="s">
        <v>279</v>
      </c>
      <c r="S8" s="40" t="s">
        <v>280</v>
      </c>
      <c r="T8" s="40" t="s">
        <v>281</v>
      </c>
      <c r="U8" s="40" t="s">
        <v>282</v>
      </c>
    </row>
    <row r="9" spans="2:21" x14ac:dyDescent="0.2">
      <c r="B9" s="40" t="s">
        <v>264</v>
      </c>
      <c r="C9" s="40" t="s">
        <v>265</v>
      </c>
      <c r="D9" s="40" t="s">
        <v>266</v>
      </c>
      <c r="E9" s="40" t="s">
        <v>267</v>
      </c>
      <c r="F9" s="40" t="s">
        <v>268</v>
      </c>
      <c r="G9" s="40" t="s">
        <v>269</v>
      </c>
      <c r="H9" s="40" t="s">
        <v>270</v>
      </c>
      <c r="I9" s="40" t="s">
        <v>271</v>
      </c>
      <c r="J9" s="40" t="s">
        <v>272</v>
      </c>
      <c r="K9" s="40" t="s">
        <v>273</v>
      </c>
      <c r="L9" s="40" t="s">
        <v>274</v>
      </c>
      <c r="M9" s="40" t="s">
        <v>275</v>
      </c>
      <c r="N9" s="40" t="s">
        <v>276</v>
      </c>
      <c r="O9" s="40" t="s">
        <v>277</v>
      </c>
      <c r="P9" s="40" t="s">
        <v>278</v>
      </c>
      <c r="Q9" s="40" t="s">
        <v>279</v>
      </c>
      <c r="R9" s="40" t="s">
        <v>280</v>
      </c>
      <c r="S9" s="40" t="s">
        <v>281</v>
      </c>
      <c r="T9" s="40" t="s">
        <v>282</v>
      </c>
      <c r="U9" s="40" t="s">
        <v>283</v>
      </c>
    </row>
    <row r="10" spans="2:21" x14ac:dyDescent="0.2">
      <c r="B10" s="40" t="s">
        <v>265</v>
      </c>
      <c r="C10" s="40" t="s">
        <v>266</v>
      </c>
      <c r="D10" s="40" t="s">
        <v>267</v>
      </c>
      <c r="E10" s="40" t="s">
        <v>268</v>
      </c>
      <c r="F10" s="40" t="s">
        <v>269</v>
      </c>
      <c r="G10" s="40" t="s">
        <v>270</v>
      </c>
      <c r="H10" s="40" t="s">
        <v>271</v>
      </c>
      <c r="I10" s="40" t="s">
        <v>272</v>
      </c>
      <c r="J10" s="40" t="s">
        <v>273</v>
      </c>
      <c r="K10" s="40" t="s">
        <v>274</v>
      </c>
      <c r="L10" s="40" t="s">
        <v>275</v>
      </c>
      <c r="M10" s="40" t="s">
        <v>276</v>
      </c>
      <c r="N10" s="40" t="s">
        <v>277</v>
      </c>
      <c r="O10" s="40" t="s">
        <v>278</v>
      </c>
      <c r="P10" s="40" t="s">
        <v>279</v>
      </c>
      <c r="Q10" s="40" t="s">
        <v>280</v>
      </c>
      <c r="R10" s="40" t="s">
        <v>281</v>
      </c>
      <c r="S10" s="40" t="s">
        <v>282</v>
      </c>
      <c r="T10" s="40" t="s">
        <v>283</v>
      </c>
      <c r="U10" s="40" t="s">
        <v>284</v>
      </c>
    </row>
    <row r="11" spans="2:21" x14ac:dyDescent="0.2">
      <c r="B11" s="40" t="s">
        <v>266</v>
      </c>
      <c r="C11" s="40" t="s">
        <v>267</v>
      </c>
      <c r="D11" s="40" t="s">
        <v>268</v>
      </c>
      <c r="E11" s="40" t="s">
        <v>269</v>
      </c>
      <c r="F11" s="40" t="s">
        <v>270</v>
      </c>
      <c r="G11" s="40" t="s">
        <v>271</v>
      </c>
      <c r="H11" s="40" t="s">
        <v>272</v>
      </c>
      <c r="I11" s="40" t="s">
        <v>273</v>
      </c>
      <c r="J11" s="40" t="s">
        <v>274</v>
      </c>
      <c r="K11" s="40" t="s">
        <v>275</v>
      </c>
      <c r="L11" s="40" t="s">
        <v>276</v>
      </c>
      <c r="M11" s="40" t="s">
        <v>277</v>
      </c>
      <c r="N11" s="40" t="s">
        <v>278</v>
      </c>
      <c r="O11" s="40" t="s">
        <v>279</v>
      </c>
      <c r="P11" s="40" t="s">
        <v>280</v>
      </c>
      <c r="Q11" s="40" t="s">
        <v>281</v>
      </c>
      <c r="R11" s="40" t="s">
        <v>282</v>
      </c>
      <c r="S11" s="40" t="s">
        <v>283</v>
      </c>
      <c r="T11" s="40" t="s">
        <v>284</v>
      </c>
      <c r="U11" s="40" t="s">
        <v>285</v>
      </c>
    </row>
    <row r="12" spans="2:21" x14ac:dyDescent="0.2">
      <c r="B12" s="40" t="s">
        <v>267</v>
      </c>
      <c r="C12" s="40" t="s">
        <v>268</v>
      </c>
      <c r="D12" s="40" t="s">
        <v>269</v>
      </c>
      <c r="E12" s="40" t="s">
        <v>270</v>
      </c>
      <c r="F12" s="40" t="s">
        <v>271</v>
      </c>
      <c r="G12" s="40" t="s">
        <v>272</v>
      </c>
      <c r="H12" s="40" t="s">
        <v>273</v>
      </c>
      <c r="I12" s="40" t="s">
        <v>274</v>
      </c>
      <c r="J12" s="40" t="s">
        <v>275</v>
      </c>
      <c r="K12" s="40" t="s">
        <v>276</v>
      </c>
      <c r="L12" s="40" t="s">
        <v>277</v>
      </c>
      <c r="M12" s="40" t="s">
        <v>278</v>
      </c>
      <c r="N12" s="40" t="s">
        <v>279</v>
      </c>
      <c r="O12" s="40" t="s">
        <v>280</v>
      </c>
      <c r="P12" s="40" t="s">
        <v>281</v>
      </c>
      <c r="Q12" s="40" t="s">
        <v>282</v>
      </c>
      <c r="R12" s="40" t="s">
        <v>283</v>
      </c>
      <c r="S12" s="40" t="s">
        <v>284</v>
      </c>
      <c r="T12" s="40" t="s">
        <v>285</v>
      </c>
      <c r="U12" s="40" t="s">
        <v>286</v>
      </c>
    </row>
    <row r="13" spans="2:21" x14ac:dyDescent="0.2">
      <c r="B13" s="40" t="s">
        <v>268</v>
      </c>
      <c r="C13" s="40" t="s">
        <v>269</v>
      </c>
      <c r="D13" s="40" t="s">
        <v>270</v>
      </c>
      <c r="E13" s="40" t="s">
        <v>271</v>
      </c>
      <c r="F13" s="40" t="s">
        <v>272</v>
      </c>
      <c r="G13" s="40" t="s">
        <v>273</v>
      </c>
      <c r="H13" s="40" t="s">
        <v>274</v>
      </c>
      <c r="I13" s="40" t="s">
        <v>275</v>
      </c>
      <c r="J13" s="40" t="s">
        <v>276</v>
      </c>
      <c r="K13" s="40" t="s">
        <v>277</v>
      </c>
      <c r="L13" s="40" t="s">
        <v>278</v>
      </c>
      <c r="M13" s="40" t="s">
        <v>279</v>
      </c>
      <c r="N13" s="40" t="s">
        <v>280</v>
      </c>
      <c r="O13" s="40" t="s">
        <v>281</v>
      </c>
      <c r="P13" s="40" t="s">
        <v>282</v>
      </c>
      <c r="Q13" s="40" t="s">
        <v>283</v>
      </c>
      <c r="R13" s="40" t="s">
        <v>284</v>
      </c>
      <c r="S13" s="40" t="s">
        <v>285</v>
      </c>
      <c r="T13" s="40" t="s">
        <v>286</v>
      </c>
      <c r="U13" s="40" t="s">
        <v>287</v>
      </c>
    </row>
    <row r="14" spans="2:21" x14ac:dyDescent="0.2">
      <c r="B14" s="40" t="s">
        <v>269</v>
      </c>
      <c r="C14" s="40" t="s">
        <v>270</v>
      </c>
      <c r="D14" s="40" t="s">
        <v>271</v>
      </c>
      <c r="E14" s="40" t="s">
        <v>272</v>
      </c>
      <c r="F14" s="40" t="s">
        <v>273</v>
      </c>
      <c r="G14" s="40" t="s">
        <v>274</v>
      </c>
      <c r="H14" s="40" t="s">
        <v>275</v>
      </c>
      <c r="I14" s="40" t="s">
        <v>276</v>
      </c>
      <c r="J14" s="40" t="s">
        <v>277</v>
      </c>
      <c r="K14" s="40" t="s">
        <v>278</v>
      </c>
      <c r="L14" s="40" t="s">
        <v>279</v>
      </c>
      <c r="M14" s="40" t="s">
        <v>280</v>
      </c>
      <c r="N14" s="40" t="s">
        <v>281</v>
      </c>
      <c r="O14" s="40" t="s">
        <v>282</v>
      </c>
      <c r="P14" s="40" t="s">
        <v>283</v>
      </c>
      <c r="Q14" s="40" t="s">
        <v>284</v>
      </c>
      <c r="R14" s="40" t="s">
        <v>285</v>
      </c>
      <c r="S14" s="40" t="s">
        <v>286</v>
      </c>
      <c r="T14" s="40" t="s">
        <v>287</v>
      </c>
      <c r="U14" s="40" t="s">
        <v>288</v>
      </c>
    </row>
    <row r="15" spans="2:21" x14ac:dyDescent="0.2">
      <c r="B15" s="40" t="s">
        <v>270</v>
      </c>
      <c r="C15" s="40" t="s">
        <v>271</v>
      </c>
      <c r="D15" s="40" t="s">
        <v>272</v>
      </c>
      <c r="E15" s="40" t="s">
        <v>273</v>
      </c>
      <c r="F15" s="40" t="s">
        <v>274</v>
      </c>
      <c r="G15" s="40" t="s">
        <v>275</v>
      </c>
      <c r="H15" s="40" t="s">
        <v>276</v>
      </c>
      <c r="I15" s="40" t="s">
        <v>277</v>
      </c>
      <c r="J15" s="40" t="s">
        <v>278</v>
      </c>
      <c r="K15" s="40" t="s">
        <v>279</v>
      </c>
      <c r="L15" s="40" t="s">
        <v>280</v>
      </c>
      <c r="M15" s="40" t="s">
        <v>281</v>
      </c>
      <c r="N15" s="40" t="s">
        <v>282</v>
      </c>
      <c r="O15" s="40" t="s">
        <v>283</v>
      </c>
      <c r="P15" s="40" t="s">
        <v>284</v>
      </c>
      <c r="Q15" s="40" t="s">
        <v>285</v>
      </c>
      <c r="R15" s="40" t="s">
        <v>286</v>
      </c>
      <c r="S15" s="40" t="s">
        <v>287</v>
      </c>
      <c r="T15" s="40" t="s">
        <v>288</v>
      </c>
      <c r="U15" s="40" t="s">
        <v>289</v>
      </c>
    </row>
    <row r="16" spans="2:21" x14ac:dyDescent="0.2">
      <c r="B16" s="40" t="s">
        <v>271</v>
      </c>
      <c r="C16" s="40" t="s">
        <v>272</v>
      </c>
      <c r="D16" s="40" t="s">
        <v>273</v>
      </c>
      <c r="E16" s="40" t="s">
        <v>274</v>
      </c>
      <c r="F16" s="40" t="s">
        <v>275</v>
      </c>
      <c r="G16" s="40" t="s">
        <v>276</v>
      </c>
      <c r="H16" s="40" t="s">
        <v>277</v>
      </c>
      <c r="I16" s="40" t="s">
        <v>278</v>
      </c>
      <c r="J16" s="40" t="s">
        <v>279</v>
      </c>
      <c r="K16" s="40" t="s">
        <v>280</v>
      </c>
      <c r="L16" s="40" t="s">
        <v>281</v>
      </c>
      <c r="M16" s="40" t="s">
        <v>282</v>
      </c>
      <c r="N16" s="40" t="s">
        <v>283</v>
      </c>
      <c r="O16" s="40" t="s">
        <v>284</v>
      </c>
      <c r="P16" s="40" t="s">
        <v>285</v>
      </c>
      <c r="Q16" s="40" t="s">
        <v>286</v>
      </c>
      <c r="R16" s="40" t="s">
        <v>287</v>
      </c>
      <c r="S16" s="40" t="s">
        <v>288</v>
      </c>
      <c r="T16" s="40" t="s">
        <v>289</v>
      </c>
      <c r="U16" s="40" t="s">
        <v>290</v>
      </c>
    </row>
    <row r="17" spans="2:21" x14ac:dyDescent="0.2">
      <c r="B17" s="40" t="s">
        <v>272</v>
      </c>
      <c r="C17" s="40" t="s">
        <v>273</v>
      </c>
      <c r="D17" s="40" t="s">
        <v>274</v>
      </c>
      <c r="E17" s="40" t="s">
        <v>275</v>
      </c>
      <c r="F17" s="40" t="s">
        <v>276</v>
      </c>
      <c r="G17" s="40" t="s">
        <v>277</v>
      </c>
      <c r="H17" s="40" t="s">
        <v>278</v>
      </c>
      <c r="I17" s="40" t="s">
        <v>279</v>
      </c>
      <c r="J17" s="40" t="s">
        <v>280</v>
      </c>
      <c r="K17" s="40" t="s">
        <v>281</v>
      </c>
      <c r="L17" s="40" t="s">
        <v>282</v>
      </c>
      <c r="M17" s="40" t="s">
        <v>283</v>
      </c>
      <c r="N17" s="40" t="s">
        <v>284</v>
      </c>
      <c r="O17" s="40" t="s">
        <v>285</v>
      </c>
      <c r="P17" s="40" t="s">
        <v>286</v>
      </c>
      <c r="Q17" s="40" t="s">
        <v>287</v>
      </c>
      <c r="R17" s="40" t="s">
        <v>288</v>
      </c>
      <c r="S17" s="40" t="s">
        <v>289</v>
      </c>
      <c r="T17" s="40" t="s">
        <v>290</v>
      </c>
      <c r="U17" s="40" t="s">
        <v>291</v>
      </c>
    </row>
    <row r="18" spans="2:21" x14ac:dyDescent="0.2">
      <c r="B18" s="40" t="s">
        <v>273</v>
      </c>
      <c r="C18" s="40" t="s">
        <v>274</v>
      </c>
      <c r="D18" s="40" t="s">
        <v>275</v>
      </c>
      <c r="E18" s="40" t="s">
        <v>276</v>
      </c>
      <c r="F18" s="40" t="s">
        <v>277</v>
      </c>
      <c r="G18" s="40" t="s">
        <v>278</v>
      </c>
      <c r="H18" s="40" t="s">
        <v>279</v>
      </c>
      <c r="I18" s="40" t="s">
        <v>280</v>
      </c>
      <c r="J18" s="40" t="s">
        <v>281</v>
      </c>
      <c r="K18" s="40" t="s">
        <v>282</v>
      </c>
      <c r="L18" s="40" t="s">
        <v>283</v>
      </c>
      <c r="M18" s="40" t="s">
        <v>284</v>
      </c>
      <c r="N18" s="40" t="s">
        <v>285</v>
      </c>
      <c r="O18" s="40" t="s">
        <v>286</v>
      </c>
      <c r="P18" s="40" t="s">
        <v>287</v>
      </c>
      <c r="Q18" s="40" t="s">
        <v>288</v>
      </c>
      <c r="R18" s="40" t="s">
        <v>289</v>
      </c>
      <c r="S18" s="40" t="s">
        <v>290</v>
      </c>
      <c r="T18" s="40" t="s">
        <v>291</v>
      </c>
      <c r="U18" s="40" t="s">
        <v>292</v>
      </c>
    </row>
    <row r="19" spans="2:21" x14ac:dyDescent="0.2">
      <c r="B19" s="40" t="s">
        <v>274</v>
      </c>
      <c r="C19" s="40" t="s">
        <v>275</v>
      </c>
      <c r="D19" s="40" t="s">
        <v>276</v>
      </c>
      <c r="E19" s="40" t="s">
        <v>277</v>
      </c>
      <c r="F19" s="40" t="s">
        <v>278</v>
      </c>
      <c r="G19" s="40" t="s">
        <v>279</v>
      </c>
      <c r="H19" s="40" t="s">
        <v>280</v>
      </c>
      <c r="I19" s="40" t="s">
        <v>281</v>
      </c>
      <c r="J19" s="40" t="s">
        <v>282</v>
      </c>
      <c r="K19" s="40" t="s">
        <v>283</v>
      </c>
      <c r="L19" s="40" t="s">
        <v>284</v>
      </c>
      <c r="M19" s="40" t="s">
        <v>285</v>
      </c>
      <c r="N19" s="40" t="s">
        <v>286</v>
      </c>
      <c r="O19" s="40" t="s">
        <v>287</v>
      </c>
      <c r="P19" s="40" t="s">
        <v>288</v>
      </c>
      <c r="Q19" s="40" t="s">
        <v>289</v>
      </c>
      <c r="R19" s="40" t="s">
        <v>290</v>
      </c>
      <c r="S19" s="40" t="s">
        <v>291</v>
      </c>
      <c r="T19" s="40" t="s">
        <v>292</v>
      </c>
      <c r="U19" s="40" t="s">
        <v>293</v>
      </c>
    </row>
    <row r="20" spans="2:21" x14ac:dyDescent="0.2">
      <c r="B20" s="40" t="s">
        <v>275</v>
      </c>
      <c r="C20" s="40" t="s">
        <v>276</v>
      </c>
      <c r="D20" s="40" t="s">
        <v>277</v>
      </c>
      <c r="E20" s="40" t="s">
        <v>278</v>
      </c>
      <c r="F20" s="40" t="s">
        <v>279</v>
      </c>
      <c r="G20" s="40" t="s">
        <v>280</v>
      </c>
      <c r="H20" s="40" t="s">
        <v>281</v>
      </c>
      <c r="I20" s="40" t="s">
        <v>282</v>
      </c>
      <c r="J20" s="40" t="s">
        <v>283</v>
      </c>
      <c r="K20" s="40" t="s">
        <v>284</v>
      </c>
      <c r="L20" s="40" t="s">
        <v>285</v>
      </c>
      <c r="M20" s="40" t="s">
        <v>286</v>
      </c>
      <c r="N20" s="40" t="s">
        <v>287</v>
      </c>
      <c r="O20" s="40" t="s">
        <v>288</v>
      </c>
      <c r="P20" s="40" t="s">
        <v>289</v>
      </c>
      <c r="Q20" s="40" t="s">
        <v>290</v>
      </c>
      <c r="R20" s="40" t="s">
        <v>291</v>
      </c>
      <c r="S20" s="40" t="s">
        <v>292</v>
      </c>
      <c r="T20" s="40" t="s">
        <v>293</v>
      </c>
      <c r="U20" s="40" t="s">
        <v>294</v>
      </c>
    </row>
    <row r="21" spans="2:21" x14ac:dyDescent="0.2">
      <c r="B21" s="40" t="s">
        <v>276</v>
      </c>
      <c r="C21" s="40" t="s">
        <v>277</v>
      </c>
      <c r="D21" s="40" t="s">
        <v>278</v>
      </c>
      <c r="E21" s="40" t="s">
        <v>279</v>
      </c>
      <c r="F21" s="40" t="s">
        <v>280</v>
      </c>
      <c r="G21" s="40" t="s">
        <v>281</v>
      </c>
      <c r="H21" s="40" t="s">
        <v>282</v>
      </c>
      <c r="I21" s="40" t="s">
        <v>283</v>
      </c>
      <c r="J21" s="40" t="s">
        <v>284</v>
      </c>
      <c r="K21" s="40" t="s">
        <v>285</v>
      </c>
      <c r="L21" s="40" t="s">
        <v>286</v>
      </c>
      <c r="M21" s="40" t="s">
        <v>287</v>
      </c>
      <c r="N21" s="40" t="s">
        <v>288</v>
      </c>
      <c r="O21" s="40" t="s">
        <v>289</v>
      </c>
      <c r="P21" s="40" t="s">
        <v>290</v>
      </c>
      <c r="Q21" s="40" t="s">
        <v>291</v>
      </c>
      <c r="R21" s="40" t="s">
        <v>292</v>
      </c>
      <c r="S21" s="40" t="s">
        <v>293</v>
      </c>
      <c r="T21" s="40" t="s">
        <v>294</v>
      </c>
      <c r="U21" s="40" t="s">
        <v>295</v>
      </c>
    </row>
    <row r="22" spans="2:21" x14ac:dyDescent="0.2">
      <c r="B22" s="40" t="s">
        <v>277</v>
      </c>
      <c r="C22" s="40" t="s">
        <v>278</v>
      </c>
      <c r="D22" s="40" t="s">
        <v>279</v>
      </c>
      <c r="E22" s="40" t="s">
        <v>280</v>
      </c>
      <c r="F22" s="40" t="s">
        <v>281</v>
      </c>
      <c r="G22" s="40" t="s">
        <v>282</v>
      </c>
      <c r="H22" s="40" t="s">
        <v>283</v>
      </c>
      <c r="I22" s="40" t="s">
        <v>284</v>
      </c>
      <c r="J22" s="40" t="s">
        <v>285</v>
      </c>
      <c r="K22" s="40" t="s">
        <v>286</v>
      </c>
      <c r="L22" s="40" t="s">
        <v>287</v>
      </c>
      <c r="M22" s="40" t="s">
        <v>288</v>
      </c>
      <c r="N22" s="40" t="s">
        <v>289</v>
      </c>
      <c r="O22" s="40" t="s">
        <v>290</v>
      </c>
      <c r="P22" s="40" t="s">
        <v>291</v>
      </c>
      <c r="Q22" s="40" t="s">
        <v>292</v>
      </c>
      <c r="R22" s="40" t="s">
        <v>293</v>
      </c>
      <c r="S22" s="40" t="s">
        <v>294</v>
      </c>
      <c r="T22" s="40" t="s">
        <v>295</v>
      </c>
      <c r="U22" s="40" t="s">
        <v>296</v>
      </c>
    </row>
    <row r="23" spans="2:21" x14ac:dyDescent="0.2">
      <c r="B23" s="40" t="s">
        <v>278</v>
      </c>
      <c r="C23" s="40" t="s">
        <v>279</v>
      </c>
      <c r="D23" s="40" t="s">
        <v>280</v>
      </c>
      <c r="E23" s="40" t="s">
        <v>281</v>
      </c>
      <c r="F23" s="40" t="s">
        <v>282</v>
      </c>
      <c r="G23" s="40" t="s">
        <v>283</v>
      </c>
      <c r="H23" s="40" t="s">
        <v>284</v>
      </c>
      <c r="I23" s="40" t="s">
        <v>285</v>
      </c>
      <c r="J23" s="40" t="s">
        <v>286</v>
      </c>
      <c r="K23" s="40" t="s">
        <v>287</v>
      </c>
      <c r="L23" s="40" t="s">
        <v>288</v>
      </c>
      <c r="M23" s="40" t="s">
        <v>289</v>
      </c>
      <c r="N23" s="40" t="s">
        <v>290</v>
      </c>
      <c r="O23" s="40" t="s">
        <v>291</v>
      </c>
      <c r="P23" s="40" t="s">
        <v>292</v>
      </c>
      <c r="Q23" s="40" t="s">
        <v>293</v>
      </c>
      <c r="R23" s="40" t="s">
        <v>294</v>
      </c>
      <c r="S23" s="40" t="s">
        <v>295</v>
      </c>
      <c r="T23" s="40" t="s">
        <v>296</v>
      </c>
      <c r="U23" s="40" t="s">
        <v>297</v>
      </c>
    </row>
    <row r="24" spans="2:21" x14ac:dyDescent="0.2">
      <c r="B24" s="40" t="s">
        <v>279</v>
      </c>
      <c r="C24" s="40" t="s">
        <v>280</v>
      </c>
      <c r="D24" s="40" t="s">
        <v>281</v>
      </c>
      <c r="E24" s="40" t="s">
        <v>282</v>
      </c>
      <c r="F24" s="40" t="s">
        <v>283</v>
      </c>
      <c r="G24" s="40" t="s">
        <v>284</v>
      </c>
      <c r="H24" s="40" t="s">
        <v>285</v>
      </c>
      <c r="I24" s="40" t="s">
        <v>286</v>
      </c>
      <c r="J24" s="40" t="s">
        <v>287</v>
      </c>
      <c r="K24" s="40" t="s">
        <v>288</v>
      </c>
      <c r="L24" s="40" t="s">
        <v>289</v>
      </c>
      <c r="M24" s="40" t="s">
        <v>290</v>
      </c>
      <c r="N24" s="40" t="s">
        <v>291</v>
      </c>
      <c r="O24" s="40" t="s">
        <v>292</v>
      </c>
      <c r="P24" s="40" t="s">
        <v>293</v>
      </c>
      <c r="Q24" s="40" t="s">
        <v>294</v>
      </c>
      <c r="R24" s="40" t="s">
        <v>295</v>
      </c>
      <c r="S24" s="40" t="s">
        <v>296</v>
      </c>
      <c r="T24" s="40" t="s">
        <v>297</v>
      </c>
      <c r="U24" s="40" t="s">
        <v>298</v>
      </c>
    </row>
    <row r="25" spans="2:21" x14ac:dyDescent="0.2">
      <c r="B25" s="40" t="s">
        <v>280</v>
      </c>
      <c r="C25" s="40" t="s">
        <v>281</v>
      </c>
      <c r="D25" s="40" t="s">
        <v>282</v>
      </c>
      <c r="E25" s="40" t="s">
        <v>283</v>
      </c>
      <c r="F25" s="40" t="s">
        <v>284</v>
      </c>
      <c r="G25" s="40" t="s">
        <v>285</v>
      </c>
      <c r="H25" s="40" t="s">
        <v>286</v>
      </c>
      <c r="I25" s="40" t="s">
        <v>287</v>
      </c>
      <c r="J25" s="40" t="s">
        <v>288</v>
      </c>
      <c r="K25" s="40" t="s">
        <v>289</v>
      </c>
      <c r="L25" s="40" t="s">
        <v>290</v>
      </c>
      <c r="M25" s="40" t="s">
        <v>291</v>
      </c>
      <c r="N25" s="40" t="s">
        <v>292</v>
      </c>
      <c r="O25" s="40" t="s">
        <v>293</v>
      </c>
      <c r="P25" s="40" t="s">
        <v>294</v>
      </c>
      <c r="Q25" s="40" t="s">
        <v>295</v>
      </c>
      <c r="R25" s="40" t="s">
        <v>296</v>
      </c>
      <c r="S25" s="40" t="s">
        <v>297</v>
      </c>
      <c r="T25" s="40" t="s">
        <v>298</v>
      </c>
      <c r="U25" s="40" t="s">
        <v>299</v>
      </c>
    </row>
    <row r="26" spans="2:21" x14ac:dyDescent="0.2">
      <c r="B26" s="40" t="s">
        <v>281</v>
      </c>
      <c r="C26" s="40" t="s">
        <v>282</v>
      </c>
      <c r="D26" s="40" t="s">
        <v>283</v>
      </c>
      <c r="E26" s="40" t="s">
        <v>284</v>
      </c>
      <c r="F26" s="40" t="s">
        <v>285</v>
      </c>
      <c r="G26" s="40" t="s">
        <v>286</v>
      </c>
      <c r="H26" s="40" t="s">
        <v>287</v>
      </c>
      <c r="I26" s="40" t="s">
        <v>288</v>
      </c>
      <c r="J26" s="40" t="s">
        <v>289</v>
      </c>
      <c r="K26" s="40" t="s">
        <v>290</v>
      </c>
      <c r="L26" s="40" t="s">
        <v>291</v>
      </c>
      <c r="M26" s="40" t="s">
        <v>292</v>
      </c>
      <c r="N26" s="40" t="s">
        <v>293</v>
      </c>
      <c r="O26" s="40" t="s">
        <v>294</v>
      </c>
      <c r="P26" s="40" t="s">
        <v>295</v>
      </c>
      <c r="Q26" s="40" t="s">
        <v>296</v>
      </c>
      <c r="R26" s="40" t="s">
        <v>297</v>
      </c>
      <c r="S26" s="40" t="s">
        <v>298</v>
      </c>
      <c r="T26" s="40" t="s">
        <v>299</v>
      </c>
      <c r="U26" s="40" t="s">
        <v>300</v>
      </c>
    </row>
    <row r="27" spans="2:21" x14ac:dyDescent="0.2">
      <c r="B27" s="40" t="s">
        <v>282</v>
      </c>
      <c r="C27" s="40" t="s">
        <v>283</v>
      </c>
      <c r="D27" s="40" t="s">
        <v>284</v>
      </c>
      <c r="E27" s="40" t="s">
        <v>285</v>
      </c>
      <c r="F27" s="40" t="s">
        <v>286</v>
      </c>
      <c r="G27" s="40" t="s">
        <v>287</v>
      </c>
      <c r="H27" s="40" t="s">
        <v>288</v>
      </c>
      <c r="I27" s="40" t="s">
        <v>289</v>
      </c>
      <c r="J27" s="40" t="s">
        <v>290</v>
      </c>
      <c r="K27" s="40" t="s">
        <v>291</v>
      </c>
      <c r="L27" s="40" t="s">
        <v>292</v>
      </c>
      <c r="M27" s="40" t="s">
        <v>293</v>
      </c>
      <c r="N27" s="40" t="s">
        <v>294</v>
      </c>
      <c r="O27" s="40" t="s">
        <v>295</v>
      </c>
      <c r="P27" s="40" t="s">
        <v>296</v>
      </c>
      <c r="Q27" s="40" t="s">
        <v>297</v>
      </c>
      <c r="R27" s="40" t="s">
        <v>298</v>
      </c>
      <c r="S27" s="40" t="s">
        <v>299</v>
      </c>
      <c r="T27" s="40" t="s">
        <v>300</v>
      </c>
      <c r="U27" s="40" t="s">
        <v>301</v>
      </c>
    </row>
    <row r="28" spans="2:21" x14ac:dyDescent="0.2">
      <c r="B28" s="40" t="s">
        <v>283</v>
      </c>
      <c r="C28" s="40" t="s">
        <v>284</v>
      </c>
      <c r="D28" s="40" t="s">
        <v>285</v>
      </c>
      <c r="E28" s="40" t="s">
        <v>286</v>
      </c>
      <c r="F28" s="40" t="s">
        <v>287</v>
      </c>
      <c r="G28" s="40" t="s">
        <v>288</v>
      </c>
      <c r="H28" s="40" t="s">
        <v>289</v>
      </c>
      <c r="I28" s="40" t="s">
        <v>290</v>
      </c>
      <c r="J28" s="40" t="s">
        <v>291</v>
      </c>
      <c r="K28" s="40" t="s">
        <v>292</v>
      </c>
      <c r="L28" s="40" t="s">
        <v>293</v>
      </c>
      <c r="M28" s="40" t="s">
        <v>294</v>
      </c>
      <c r="N28" s="40" t="s">
        <v>295</v>
      </c>
      <c r="O28" s="40" t="s">
        <v>296</v>
      </c>
      <c r="P28" s="40" t="s">
        <v>297</v>
      </c>
      <c r="Q28" s="40" t="s">
        <v>298</v>
      </c>
      <c r="R28" s="40" t="s">
        <v>299</v>
      </c>
      <c r="S28" s="40" t="s">
        <v>300</v>
      </c>
      <c r="T28" s="40" t="s">
        <v>301</v>
      </c>
      <c r="U28" s="40" t="s">
        <v>302</v>
      </c>
    </row>
    <row r="29" spans="2:21" x14ac:dyDescent="0.2">
      <c r="B29" s="40" t="s">
        <v>284</v>
      </c>
      <c r="C29" s="40" t="s">
        <v>285</v>
      </c>
      <c r="D29" s="40" t="s">
        <v>286</v>
      </c>
      <c r="E29" s="40" t="s">
        <v>287</v>
      </c>
      <c r="F29" s="40" t="s">
        <v>288</v>
      </c>
      <c r="G29" s="40" t="s">
        <v>289</v>
      </c>
      <c r="H29" s="40" t="s">
        <v>290</v>
      </c>
      <c r="I29" s="40" t="s">
        <v>291</v>
      </c>
      <c r="J29" s="40" t="s">
        <v>292</v>
      </c>
      <c r="K29" s="40" t="s">
        <v>293</v>
      </c>
      <c r="L29" s="40" t="s">
        <v>294</v>
      </c>
      <c r="M29" s="40" t="s">
        <v>295</v>
      </c>
      <c r="N29" s="40" t="s">
        <v>296</v>
      </c>
      <c r="O29" s="40" t="s">
        <v>297</v>
      </c>
      <c r="P29" s="40" t="s">
        <v>298</v>
      </c>
      <c r="Q29" s="40" t="s">
        <v>299</v>
      </c>
      <c r="R29" s="40" t="s">
        <v>300</v>
      </c>
      <c r="S29" s="40" t="s">
        <v>301</v>
      </c>
      <c r="T29" s="40" t="s">
        <v>302</v>
      </c>
      <c r="U29" s="40" t="s">
        <v>303</v>
      </c>
    </row>
    <row r="30" spans="2:21" x14ac:dyDescent="0.2">
      <c r="B30" s="40" t="s">
        <v>285</v>
      </c>
      <c r="C30" s="40" t="s">
        <v>286</v>
      </c>
      <c r="D30" s="40" t="s">
        <v>287</v>
      </c>
      <c r="E30" s="40" t="s">
        <v>288</v>
      </c>
      <c r="F30" s="40" t="s">
        <v>289</v>
      </c>
      <c r="G30" s="40" t="s">
        <v>290</v>
      </c>
      <c r="H30" s="40" t="s">
        <v>291</v>
      </c>
      <c r="I30" s="40" t="s">
        <v>292</v>
      </c>
      <c r="J30" s="40" t="s">
        <v>293</v>
      </c>
      <c r="K30" s="40" t="s">
        <v>294</v>
      </c>
      <c r="L30" s="40" t="s">
        <v>295</v>
      </c>
      <c r="M30" s="40" t="s">
        <v>296</v>
      </c>
      <c r="N30" s="40" t="s">
        <v>297</v>
      </c>
      <c r="O30" s="40" t="s">
        <v>298</v>
      </c>
      <c r="P30" s="40" t="s">
        <v>299</v>
      </c>
      <c r="Q30" s="40" t="s">
        <v>300</v>
      </c>
      <c r="R30" s="40" t="s">
        <v>301</v>
      </c>
      <c r="S30" s="40" t="s">
        <v>302</v>
      </c>
      <c r="T30" s="40" t="s">
        <v>303</v>
      </c>
      <c r="U30" s="40" t="s">
        <v>304</v>
      </c>
    </row>
    <row r="31" spans="2:21" x14ac:dyDescent="0.2">
      <c r="B31" s="40" t="s">
        <v>286</v>
      </c>
      <c r="C31" s="40" t="s">
        <v>287</v>
      </c>
      <c r="D31" s="40" t="s">
        <v>288</v>
      </c>
      <c r="E31" s="40" t="s">
        <v>289</v>
      </c>
      <c r="F31" s="40" t="s">
        <v>290</v>
      </c>
      <c r="G31" s="40" t="s">
        <v>291</v>
      </c>
      <c r="H31" s="40" t="s">
        <v>292</v>
      </c>
      <c r="I31" s="40" t="s">
        <v>293</v>
      </c>
      <c r="J31" s="40" t="s">
        <v>294</v>
      </c>
      <c r="K31" s="40" t="s">
        <v>295</v>
      </c>
      <c r="L31" s="40" t="s">
        <v>296</v>
      </c>
      <c r="M31" s="40" t="s">
        <v>297</v>
      </c>
      <c r="N31" s="40" t="s">
        <v>298</v>
      </c>
      <c r="O31" s="40" t="s">
        <v>299</v>
      </c>
      <c r="P31" s="40" t="s">
        <v>300</v>
      </c>
      <c r="Q31" s="40" t="s">
        <v>301</v>
      </c>
      <c r="R31" s="40" t="s">
        <v>302</v>
      </c>
      <c r="S31" s="40" t="s">
        <v>303</v>
      </c>
      <c r="T31" s="40" t="s">
        <v>304</v>
      </c>
      <c r="U31" s="40" t="s">
        <v>305</v>
      </c>
    </row>
    <row r="32" spans="2:21" x14ac:dyDescent="0.2">
      <c r="B32" s="40" t="s">
        <v>287</v>
      </c>
      <c r="C32" s="40" t="s">
        <v>288</v>
      </c>
      <c r="D32" s="40" t="s">
        <v>289</v>
      </c>
      <c r="E32" s="40" t="s">
        <v>290</v>
      </c>
      <c r="F32" s="40" t="s">
        <v>291</v>
      </c>
      <c r="G32" s="40" t="s">
        <v>292</v>
      </c>
      <c r="H32" s="40" t="s">
        <v>293</v>
      </c>
      <c r="I32" s="40" t="s">
        <v>294</v>
      </c>
      <c r="J32" s="40" t="s">
        <v>295</v>
      </c>
      <c r="K32" s="40" t="s">
        <v>296</v>
      </c>
      <c r="L32" s="40" t="s">
        <v>297</v>
      </c>
      <c r="M32" s="40" t="s">
        <v>298</v>
      </c>
      <c r="N32" s="40" t="s">
        <v>299</v>
      </c>
      <c r="O32" s="40" t="s">
        <v>300</v>
      </c>
      <c r="P32" s="40" t="s">
        <v>301</v>
      </c>
      <c r="Q32" s="40" t="s">
        <v>302</v>
      </c>
      <c r="R32" s="40" t="s">
        <v>303</v>
      </c>
      <c r="S32" s="40" t="s">
        <v>304</v>
      </c>
      <c r="T32" s="40" t="s">
        <v>305</v>
      </c>
      <c r="U32" s="40" t="s">
        <v>306</v>
      </c>
    </row>
    <row r="33" spans="2:21" x14ac:dyDescent="0.2">
      <c r="B33" s="40" t="s">
        <v>288</v>
      </c>
      <c r="C33" s="40" t="s">
        <v>289</v>
      </c>
      <c r="D33" s="40" t="s">
        <v>290</v>
      </c>
      <c r="E33" s="40" t="s">
        <v>291</v>
      </c>
      <c r="F33" s="40" t="s">
        <v>292</v>
      </c>
      <c r="G33" s="40" t="s">
        <v>293</v>
      </c>
      <c r="H33" s="40" t="s">
        <v>294</v>
      </c>
      <c r="I33" s="40" t="s">
        <v>295</v>
      </c>
      <c r="J33" s="40" t="s">
        <v>296</v>
      </c>
      <c r="K33" s="40" t="s">
        <v>297</v>
      </c>
      <c r="L33" s="40" t="s">
        <v>298</v>
      </c>
      <c r="M33" s="40" t="s">
        <v>299</v>
      </c>
      <c r="N33" s="40" t="s">
        <v>300</v>
      </c>
      <c r="O33" s="40" t="s">
        <v>301</v>
      </c>
      <c r="P33" s="40" t="s">
        <v>302</v>
      </c>
      <c r="Q33" s="40" t="s">
        <v>303</v>
      </c>
      <c r="R33" s="40" t="s">
        <v>304</v>
      </c>
      <c r="S33" s="40" t="s">
        <v>305</v>
      </c>
      <c r="T33" s="40" t="s">
        <v>306</v>
      </c>
      <c r="U33" s="40" t="s">
        <v>307</v>
      </c>
    </row>
    <row r="34" spans="2:21" x14ac:dyDescent="0.2">
      <c r="B34" s="40" t="s">
        <v>289</v>
      </c>
      <c r="C34" s="40" t="s">
        <v>290</v>
      </c>
      <c r="D34" s="40" t="s">
        <v>291</v>
      </c>
      <c r="E34" s="40" t="s">
        <v>292</v>
      </c>
      <c r="F34" s="40" t="s">
        <v>293</v>
      </c>
      <c r="G34" s="40" t="s">
        <v>294</v>
      </c>
      <c r="H34" s="40" t="s">
        <v>295</v>
      </c>
      <c r="I34" s="40" t="s">
        <v>296</v>
      </c>
      <c r="J34" s="40" t="s">
        <v>297</v>
      </c>
      <c r="K34" s="40" t="s">
        <v>298</v>
      </c>
      <c r="L34" s="40" t="s">
        <v>299</v>
      </c>
      <c r="M34" s="40" t="s">
        <v>300</v>
      </c>
      <c r="N34" s="40" t="s">
        <v>301</v>
      </c>
      <c r="O34" s="40" t="s">
        <v>302</v>
      </c>
      <c r="P34" s="40" t="s">
        <v>303</v>
      </c>
      <c r="Q34" s="40" t="s">
        <v>304</v>
      </c>
      <c r="R34" s="40" t="s">
        <v>305</v>
      </c>
      <c r="S34" s="40" t="s">
        <v>306</v>
      </c>
      <c r="T34" s="40" t="s">
        <v>307</v>
      </c>
      <c r="U34" s="40" t="s">
        <v>308</v>
      </c>
    </row>
    <row r="35" spans="2:21" x14ac:dyDescent="0.2">
      <c r="B35" s="40" t="s">
        <v>290</v>
      </c>
      <c r="C35" s="40" t="s">
        <v>291</v>
      </c>
      <c r="D35" s="40" t="s">
        <v>292</v>
      </c>
      <c r="E35" s="40" t="s">
        <v>293</v>
      </c>
      <c r="F35" s="40" t="s">
        <v>294</v>
      </c>
      <c r="G35" s="40" t="s">
        <v>295</v>
      </c>
      <c r="H35" s="40" t="s">
        <v>296</v>
      </c>
      <c r="I35" s="40" t="s">
        <v>297</v>
      </c>
      <c r="J35" s="40" t="s">
        <v>298</v>
      </c>
      <c r="K35" s="40" t="s">
        <v>299</v>
      </c>
      <c r="L35" s="40" t="s">
        <v>300</v>
      </c>
      <c r="M35" s="40" t="s">
        <v>301</v>
      </c>
      <c r="N35" s="40" t="s">
        <v>302</v>
      </c>
      <c r="O35" s="40" t="s">
        <v>303</v>
      </c>
      <c r="P35" s="40" t="s">
        <v>304</v>
      </c>
      <c r="Q35" s="40" t="s">
        <v>305</v>
      </c>
      <c r="R35" s="40" t="s">
        <v>306</v>
      </c>
      <c r="S35" s="40" t="s">
        <v>307</v>
      </c>
      <c r="T35" s="40" t="s">
        <v>308</v>
      </c>
      <c r="U35" s="40" t="s">
        <v>309</v>
      </c>
    </row>
    <row r="36" spans="2:21" x14ac:dyDescent="0.2">
      <c r="B36" s="40" t="s">
        <v>291</v>
      </c>
      <c r="C36" s="40" t="s">
        <v>292</v>
      </c>
      <c r="D36" s="40" t="s">
        <v>293</v>
      </c>
      <c r="E36" s="40" t="s">
        <v>294</v>
      </c>
      <c r="F36" s="40" t="s">
        <v>295</v>
      </c>
      <c r="G36" s="40" t="s">
        <v>296</v>
      </c>
      <c r="H36" s="40" t="s">
        <v>297</v>
      </c>
      <c r="I36" s="40" t="s">
        <v>298</v>
      </c>
      <c r="J36" s="40" t="s">
        <v>299</v>
      </c>
      <c r="K36" s="40" t="s">
        <v>300</v>
      </c>
      <c r="L36" s="40" t="s">
        <v>301</v>
      </c>
      <c r="M36" s="40" t="s">
        <v>302</v>
      </c>
      <c r="N36" s="40" t="s">
        <v>303</v>
      </c>
      <c r="O36" s="40" t="s">
        <v>304</v>
      </c>
      <c r="P36" s="40" t="s">
        <v>305</v>
      </c>
      <c r="Q36" s="40" t="s">
        <v>306</v>
      </c>
      <c r="R36" s="40" t="s">
        <v>307</v>
      </c>
      <c r="S36" s="40" t="s">
        <v>308</v>
      </c>
      <c r="T36" s="40" t="s">
        <v>309</v>
      </c>
      <c r="U36" s="40" t="s">
        <v>310</v>
      </c>
    </row>
    <row r="37" spans="2:21" x14ac:dyDescent="0.2">
      <c r="B37" s="40" t="s">
        <v>292</v>
      </c>
      <c r="C37" s="40" t="s">
        <v>293</v>
      </c>
      <c r="D37" s="40" t="s">
        <v>294</v>
      </c>
      <c r="E37" s="40" t="s">
        <v>295</v>
      </c>
      <c r="F37" s="40" t="s">
        <v>296</v>
      </c>
      <c r="G37" s="40" t="s">
        <v>297</v>
      </c>
      <c r="H37" s="40" t="s">
        <v>298</v>
      </c>
      <c r="I37" s="40" t="s">
        <v>299</v>
      </c>
      <c r="J37" s="40" t="s">
        <v>300</v>
      </c>
      <c r="K37" s="40" t="s">
        <v>301</v>
      </c>
      <c r="L37" s="40" t="s">
        <v>302</v>
      </c>
      <c r="M37" s="40" t="s">
        <v>303</v>
      </c>
      <c r="N37" s="40" t="s">
        <v>304</v>
      </c>
      <c r="O37" s="40" t="s">
        <v>305</v>
      </c>
      <c r="P37" s="40" t="s">
        <v>306</v>
      </c>
      <c r="Q37" s="40" t="s">
        <v>307</v>
      </c>
      <c r="R37" s="40" t="s">
        <v>308</v>
      </c>
      <c r="S37" s="40" t="s">
        <v>309</v>
      </c>
      <c r="T37" s="40" t="s">
        <v>310</v>
      </c>
      <c r="U37" s="40" t="s">
        <v>311</v>
      </c>
    </row>
    <row r="38" spans="2:21" x14ac:dyDescent="0.2">
      <c r="B38" s="40" t="s">
        <v>293</v>
      </c>
      <c r="C38" s="40" t="s">
        <v>294</v>
      </c>
      <c r="D38" s="40" t="s">
        <v>295</v>
      </c>
      <c r="E38" s="40" t="s">
        <v>296</v>
      </c>
      <c r="F38" s="40" t="s">
        <v>297</v>
      </c>
      <c r="G38" s="40" t="s">
        <v>298</v>
      </c>
      <c r="H38" s="40" t="s">
        <v>299</v>
      </c>
      <c r="I38" s="40" t="s">
        <v>300</v>
      </c>
      <c r="J38" s="40" t="s">
        <v>301</v>
      </c>
      <c r="K38" s="40" t="s">
        <v>302</v>
      </c>
      <c r="L38" s="40" t="s">
        <v>303</v>
      </c>
      <c r="M38" s="40" t="s">
        <v>304</v>
      </c>
      <c r="N38" s="40" t="s">
        <v>305</v>
      </c>
      <c r="O38" s="40" t="s">
        <v>306</v>
      </c>
      <c r="P38" s="40" t="s">
        <v>307</v>
      </c>
      <c r="Q38" s="40" t="s">
        <v>308</v>
      </c>
      <c r="R38" s="40" t="s">
        <v>309</v>
      </c>
      <c r="S38" s="40" t="s">
        <v>310</v>
      </c>
      <c r="T38" s="40" t="s">
        <v>311</v>
      </c>
      <c r="U38" s="40" t="s">
        <v>312</v>
      </c>
    </row>
    <row r="39" spans="2:21" x14ac:dyDescent="0.2">
      <c r="B39" s="40" t="s">
        <v>294</v>
      </c>
      <c r="C39" s="40" t="s">
        <v>295</v>
      </c>
      <c r="D39" s="40" t="s">
        <v>296</v>
      </c>
      <c r="E39" s="40" t="s">
        <v>297</v>
      </c>
      <c r="F39" s="40" t="s">
        <v>298</v>
      </c>
      <c r="G39" s="40" t="s">
        <v>299</v>
      </c>
      <c r="H39" s="40" t="s">
        <v>300</v>
      </c>
      <c r="I39" s="40" t="s">
        <v>301</v>
      </c>
      <c r="J39" s="40" t="s">
        <v>302</v>
      </c>
      <c r="K39" s="40" t="s">
        <v>303</v>
      </c>
      <c r="L39" s="40" t="s">
        <v>304</v>
      </c>
      <c r="M39" s="40" t="s">
        <v>305</v>
      </c>
      <c r="N39" s="40" t="s">
        <v>306</v>
      </c>
      <c r="O39" s="40" t="s">
        <v>307</v>
      </c>
      <c r="P39" s="40" t="s">
        <v>308</v>
      </c>
      <c r="Q39" s="40" t="s">
        <v>309</v>
      </c>
      <c r="R39" s="40" t="s">
        <v>310</v>
      </c>
      <c r="S39" s="40" t="s">
        <v>311</v>
      </c>
      <c r="T39" s="40" t="s">
        <v>312</v>
      </c>
      <c r="U39" s="40" t="s">
        <v>313</v>
      </c>
    </row>
    <row r="40" spans="2:21" x14ac:dyDescent="0.2">
      <c r="B40" s="40" t="s">
        <v>295</v>
      </c>
      <c r="C40" s="40" t="s">
        <v>296</v>
      </c>
      <c r="D40" s="40" t="s">
        <v>297</v>
      </c>
      <c r="E40" s="40" t="s">
        <v>298</v>
      </c>
      <c r="F40" s="40" t="s">
        <v>299</v>
      </c>
      <c r="G40" s="40" t="s">
        <v>300</v>
      </c>
      <c r="H40" s="40" t="s">
        <v>301</v>
      </c>
      <c r="I40" s="40" t="s">
        <v>302</v>
      </c>
      <c r="J40" s="40" t="s">
        <v>303</v>
      </c>
      <c r="K40" s="40" t="s">
        <v>304</v>
      </c>
      <c r="L40" s="40" t="s">
        <v>305</v>
      </c>
      <c r="M40" s="40" t="s">
        <v>306</v>
      </c>
      <c r="N40" s="40" t="s">
        <v>307</v>
      </c>
      <c r="O40" s="40" t="s">
        <v>308</v>
      </c>
      <c r="P40" s="40" t="s">
        <v>309</v>
      </c>
      <c r="Q40" s="40" t="s">
        <v>310</v>
      </c>
      <c r="R40" s="40" t="s">
        <v>311</v>
      </c>
      <c r="S40" s="40" t="s">
        <v>312</v>
      </c>
      <c r="T40" s="40" t="s">
        <v>313</v>
      </c>
      <c r="U40" s="40" t="s">
        <v>314</v>
      </c>
    </row>
    <row r="41" spans="2:21" x14ac:dyDescent="0.2">
      <c r="B41" s="40" t="s">
        <v>296</v>
      </c>
      <c r="C41" s="40" t="s">
        <v>297</v>
      </c>
      <c r="D41" s="40" t="s">
        <v>298</v>
      </c>
      <c r="E41" s="40" t="s">
        <v>299</v>
      </c>
      <c r="F41" s="40" t="s">
        <v>300</v>
      </c>
      <c r="G41" s="40" t="s">
        <v>301</v>
      </c>
      <c r="H41" s="40" t="s">
        <v>302</v>
      </c>
      <c r="I41" s="40" t="s">
        <v>303</v>
      </c>
      <c r="J41" s="40" t="s">
        <v>304</v>
      </c>
      <c r="K41" s="40" t="s">
        <v>305</v>
      </c>
      <c r="L41" s="40" t="s">
        <v>306</v>
      </c>
      <c r="M41" s="40" t="s">
        <v>307</v>
      </c>
      <c r="N41" s="40" t="s">
        <v>308</v>
      </c>
      <c r="O41" s="40" t="s">
        <v>309</v>
      </c>
      <c r="P41" s="40" t="s">
        <v>310</v>
      </c>
      <c r="Q41" s="40" t="s">
        <v>311</v>
      </c>
      <c r="R41" s="40" t="s">
        <v>312</v>
      </c>
      <c r="S41" s="40" t="s">
        <v>313</v>
      </c>
      <c r="T41" s="40" t="s">
        <v>314</v>
      </c>
      <c r="U41" s="40" t="s">
        <v>315</v>
      </c>
    </row>
    <row r="42" spans="2:21" x14ac:dyDescent="0.2">
      <c r="B42" s="40" t="s">
        <v>297</v>
      </c>
      <c r="C42" s="40" t="s">
        <v>298</v>
      </c>
      <c r="D42" s="40" t="s">
        <v>299</v>
      </c>
      <c r="E42" s="40" t="s">
        <v>300</v>
      </c>
      <c r="F42" s="40" t="s">
        <v>301</v>
      </c>
      <c r="G42" s="40" t="s">
        <v>302</v>
      </c>
      <c r="H42" s="40" t="s">
        <v>303</v>
      </c>
      <c r="I42" s="40" t="s">
        <v>304</v>
      </c>
      <c r="J42" s="40" t="s">
        <v>305</v>
      </c>
      <c r="K42" s="40" t="s">
        <v>306</v>
      </c>
      <c r="L42" s="40" t="s">
        <v>307</v>
      </c>
      <c r="M42" s="40" t="s">
        <v>308</v>
      </c>
      <c r="N42" s="40" t="s">
        <v>309</v>
      </c>
      <c r="O42" s="40" t="s">
        <v>310</v>
      </c>
      <c r="P42" s="40" t="s">
        <v>311</v>
      </c>
      <c r="Q42" s="40" t="s">
        <v>312</v>
      </c>
      <c r="R42" s="40" t="s">
        <v>313</v>
      </c>
      <c r="S42" s="40" t="s">
        <v>314</v>
      </c>
      <c r="T42" s="40" t="s">
        <v>315</v>
      </c>
      <c r="U42" s="40" t="s">
        <v>316</v>
      </c>
    </row>
    <row r="43" spans="2:21" x14ac:dyDescent="0.2">
      <c r="B43" s="40" t="s">
        <v>298</v>
      </c>
      <c r="C43" s="40" t="s">
        <v>299</v>
      </c>
      <c r="D43" s="40" t="s">
        <v>300</v>
      </c>
      <c r="E43" s="40" t="s">
        <v>301</v>
      </c>
      <c r="F43" s="40" t="s">
        <v>302</v>
      </c>
      <c r="G43" s="40" t="s">
        <v>303</v>
      </c>
      <c r="H43" s="40" t="s">
        <v>304</v>
      </c>
      <c r="I43" s="40" t="s">
        <v>305</v>
      </c>
      <c r="J43" s="40" t="s">
        <v>306</v>
      </c>
      <c r="K43" s="40" t="s">
        <v>307</v>
      </c>
      <c r="L43" s="40" t="s">
        <v>308</v>
      </c>
      <c r="M43" s="40" t="s">
        <v>309</v>
      </c>
      <c r="N43" s="40" t="s">
        <v>310</v>
      </c>
      <c r="O43" s="40" t="s">
        <v>311</v>
      </c>
      <c r="P43" s="40" t="s">
        <v>312</v>
      </c>
      <c r="Q43" s="40" t="s">
        <v>313</v>
      </c>
      <c r="R43" s="40" t="s">
        <v>314</v>
      </c>
      <c r="S43" s="40" t="s">
        <v>315</v>
      </c>
      <c r="T43" s="40" t="s">
        <v>316</v>
      </c>
      <c r="U43" s="40" t="s">
        <v>317</v>
      </c>
    </row>
    <row r="44" spans="2:21" x14ac:dyDescent="0.2">
      <c r="B44" s="40" t="s">
        <v>299</v>
      </c>
      <c r="C44" s="40" t="s">
        <v>300</v>
      </c>
      <c r="D44" s="40" t="s">
        <v>301</v>
      </c>
      <c r="E44" s="40" t="s">
        <v>302</v>
      </c>
      <c r="F44" s="40" t="s">
        <v>303</v>
      </c>
      <c r="G44" s="40" t="s">
        <v>304</v>
      </c>
      <c r="H44" s="40" t="s">
        <v>305</v>
      </c>
      <c r="I44" s="40" t="s">
        <v>306</v>
      </c>
      <c r="J44" s="40" t="s">
        <v>307</v>
      </c>
      <c r="K44" s="40" t="s">
        <v>308</v>
      </c>
      <c r="L44" s="40" t="s">
        <v>309</v>
      </c>
      <c r="M44" s="40" t="s">
        <v>310</v>
      </c>
      <c r="N44" s="40" t="s">
        <v>311</v>
      </c>
      <c r="O44" s="40" t="s">
        <v>312</v>
      </c>
      <c r="P44" s="40" t="s">
        <v>313</v>
      </c>
      <c r="Q44" s="40" t="s">
        <v>314</v>
      </c>
      <c r="R44" s="40" t="s">
        <v>315</v>
      </c>
      <c r="S44" s="40" t="s">
        <v>316</v>
      </c>
      <c r="T44" s="40" t="s">
        <v>317</v>
      </c>
      <c r="U44" s="40" t="s">
        <v>318</v>
      </c>
    </row>
    <row r="45" spans="2:21" x14ac:dyDescent="0.2">
      <c r="B45" s="40" t="s">
        <v>300</v>
      </c>
      <c r="C45" s="40" t="s">
        <v>301</v>
      </c>
      <c r="D45" s="40" t="s">
        <v>302</v>
      </c>
      <c r="E45" s="40" t="s">
        <v>303</v>
      </c>
      <c r="F45" s="40" t="s">
        <v>304</v>
      </c>
      <c r="G45" s="40" t="s">
        <v>305</v>
      </c>
      <c r="H45" s="40" t="s">
        <v>306</v>
      </c>
      <c r="I45" s="40" t="s">
        <v>307</v>
      </c>
      <c r="J45" s="40" t="s">
        <v>308</v>
      </c>
      <c r="K45" s="40" t="s">
        <v>309</v>
      </c>
      <c r="L45" s="40" t="s">
        <v>310</v>
      </c>
      <c r="M45" s="40" t="s">
        <v>311</v>
      </c>
      <c r="N45" s="40" t="s">
        <v>312</v>
      </c>
      <c r="O45" s="40" t="s">
        <v>313</v>
      </c>
      <c r="P45" s="40" t="s">
        <v>314</v>
      </c>
      <c r="Q45" s="40" t="s">
        <v>315</v>
      </c>
      <c r="R45" s="40" t="s">
        <v>316</v>
      </c>
      <c r="S45" s="40" t="s">
        <v>317</v>
      </c>
      <c r="T45" s="40" t="s">
        <v>318</v>
      </c>
      <c r="U45" s="40" t="s">
        <v>319</v>
      </c>
    </row>
    <row r="46" spans="2:21" x14ac:dyDescent="0.2">
      <c r="B46" s="40" t="s">
        <v>301</v>
      </c>
      <c r="C46" s="40" t="s">
        <v>302</v>
      </c>
      <c r="D46" s="40" t="s">
        <v>303</v>
      </c>
      <c r="E46" s="40" t="s">
        <v>304</v>
      </c>
      <c r="F46" s="40" t="s">
        <v>305</v>
      </c>
      <c r="G46" s="40" t="s">
        <v>306</v>
      </c>
      <c r="H46" s="40" t="s">
        <v>307</v>
      </c>
      <c r="I46" s="40" t="s">
        <v>308</v>
      </c>
      <c r="J46" s="40" t="s">
        <v>309</v>
      </c>
      <c r="K46" s="40" t="s">
        <v>310</v>
      </c>
      <c r="L46" s="40" t="s">
        <v>311</v>
      </c>
      <c r="M46" s="40" t="s">
        <v>312</v>
      </c>
      <c r="N46" s="40" t="s">
        <v>313</v>
      </c>
      <c r="O46" s="40" t="s">
        <v>314</v>
      </c>
      <c r="P46" s="40" t="s">
        <v>315</v>
      </c>
      <c r="Q46" s="40" t="s">
        <v>316</v>
      </c>
      <c r="R46" s="40" t="s">
        <v>317</v>
      </c>
      <c r="S46" s="40" t="s">
        <v>318</v>
      </c>
      <c r="T46" s="40" t="s">
        <v>319</v>
      </c>
      <c r="U46" s="40" t="s">
        <v>320</v>
      </c>
    </row>
    <row r="47" spans="2:21" x14ac:dyDescent="0.2">
      <c r="B47" s="40" t="s">
        <v>302</v>
      </c>
      <c r="C47" s="40" t="s">
        <v>303</v>
      </c>
      <c r="D47" s="40" t="s">
        <v>304</v>
      </c>
      <c r="E47" s="40" t="s">
        <v>305</v>
      </c>
      <c r="F47" s="40" t="s">
        <v>306</v>
      </c>
      <c r="G47" s="40" t="s">
        <v>307</v>
      </c>
      <c r="H47" s="40" t="s">
        <v>308</v>
      </c>
      <c r="I47" s="40" t="s">
        <v>309</v>
      </c>
      <c r="J47" s="40" t="s">
        <v>310</v>
      </c>
      <c r="K47" s="40" t="s">
        <v>311</v>
      </c>
      <c r="L47" s="40" t="s">
        <v>312</v>
      </c>
      <c r="M47" s="40" t="s">
        <v>313</v>
      </c>
      <c r="N47" s="40" t="s">
        <v>314</v>
      </c>
      <c r="O47" s="40" t="s">
        <v>315</v>
      </c>
      <c r="P47" s="40" t="s">
        <v>316</v>
      </c>
      <c r="Q47" s="40" t="s">
        <v>317</v>
      </c>
      <c r="R47" s="40" t="s">
        <v>318</v>
      </c>
      <c r="S47" s="40" t="s">
        <v>319</v>
      </c>
      <c r="T47" s="40" t="s">
        <v>320</v>
      </c>
      <c r="U47" s="40" t="s">
        <v>321</v>
      </c>
    </row>
    <row r="48" spans="2:21" x14ac:dyDescent="0.2">
      <c r="B48" s="40" t="s">
        <v>303</v>
      </c>
      <c r="C48" s="40" t="s">
        <v>304</v>
      </c>
      <c r="D48" s="40" t="s">
        <v>305</v>
      </c>
      <c r="E48" s="40" t="s">
        <v>306</v>
      </c>
      <c r="F48" s="40" t="s">
        <v>307</v>
      </c>
      <c r="G48" s="40" t="s">
        <v>308</v>
      </c>
      <c r="H48" s="40" t="s">
        <v>309</v>
      </c>
      <c r="I48" s="40" t="s">
        <v>310</v>
      </c>
      <c r="J48" s="40" t="s">
        <v>311</v>
      </c>
      <c r="K48" s="40" t="s">
        <v>312</v>
      </c>
      <c r="L48" s="40" t="s">
        <v>313</v>
      </c>
      <c r="M48" s="40" t="s">
        <v>314</v>
      </c>
      <c r="N48" s="40" t="s">
        <v>315</v>
      </c>
      <c r="O48" s="40" t="s">
        <v>316</v>
      </c>
      <c r="P48" s="40" t="s">
        <v>317</v>
      </c>
      <c r="Q48" s="40" t="s">
        <v>318</v>
      </c>
      <c r="R48" s="40" t="s">
        <v>319</v>
      </c>
      <c r="S48" s="40" t="s">
        <v>320</v>
      </c>
      <c r="T48" s="40" t="s">
        <v>321</v>
      </c>
      <c r="U48" s="40" t="s">
        <v>322</v>
      </c>
    </row>
    <row r="49" spans="2:21" x14ac:dyDescent="0.2">
      <c r="B49" s="40" t="s">
        <v>304</v>
      </c>
      <c r="C49" s="40" t="s">
        <v>305</v>
      </c>
      <c r="D49" s="40" t="s">
        <v>306</v>
      </c>
      <c r="E49" s="40" t="s">
        <v>307</v>
      </c>
      <c r="F49" s="40" t="s">
        <v>308</v>
      </c>
      <c r="G49" s="40" t="s">
        <v>309</v>
      </c>
      <c r="H49" s="40" t="s">
        <v>310</v>
      </c>
      <c r="I49" s="40" t="s">
        <v>311</v>
      </c>
      <c r="J49" s="40" t="s">
        <v>312</v>
      </c>
      <c r="K49" s="40" t="s">
        <v>313</v>
      </c>
      <c r="L49" s="40" t="s">
        <v>314</v>
      </c>
      <c r="M49" s="40" t="s">
        <v>315</v>
      </c>
      <c r="N49" s="40" t="s">
        <v>316</v>
      </c>
      <c r="O49" s="40" t="s">
        <v>317</v>
      </c>
      <c r="P49" s="40" t="s">
        <v>318</v>
      </c>
      <c r="Q49" s="40" t="s">
        <v>319</v>
      </c>
      <c r="R49" s="40" t="s">
        <v>320</v>
      </c>
      <c r="S49" s="40" t="s">
        <v>321</v>
      </c>
      <c r="T49" s="40" t="s">
        <v>322</v>
      </c>
      <c r="U49" s="40" t="s">
        <v>323</v>
      </c>
    </row>
    <row r="50" spans="2:21" x14ac:dyDescent="0.2">
      <c r="B50" s="40" t="s">
        <v>305</v>
      </c>
      <c r="C50" s="40" t="s">
        <v>306</v>
      </c>
      <c r="D50" s="40" t="s">
        <v>307</v>
      </c>
      <c r="E50" s="40" t="s">
        <v>308</v>
      </c>
      <c r="F50" s="40" t="s">
        <v>309</v>
      </c>
      <c r="G50" s="40" t="s">
        <v>310</v>
      </c>
      <c r="H50" s="40" t="s">
        <v>311</v>
      </c>
      <c r="I50" s="40" t="s">
        <v>312</v>
      </c>
      <c r="J50" s="40" t="s">
        <v>313</v>
      </c>
      <c r="K50" s="40" t="s">
        <v>314</v>
      </c>
      <c r="L50" s="40" t="s">
        <v>315</v>
      </c>
      <c r="M50" s="40" t="s">
        <v>316</v>
      </c>
      <c r="N50" s="40" t="s">
        <v>317</v>
      </c>
      <c r="O50" s="40" t="s">
        <v>318</v>
      </c>
      <c r="P50" s="40" t="s">
        <v>319</v>
      </c>
      <c r="Q50" s="40" t="s">
        <v>320</v>
      </c>
      <c r="R50" s="40" t="s">
        <v>321</v>
      </c>
      <c r="S50" s="40" t="s">
        <v>322</v>
      </c>
      <c r="T50" s="40" t="s">
        <v>323</v>
      </c>
      <c r="U50" s="40" t="s">
        <v>324</v>
      </c>
    </row>
    <row r="51" spans="2:21" x14ac:dyDescent="0.2">
      <c r="B51" s="40" t="s">
        <v>306</v>
      </c>
      <c r="C51" s="40" t="s">
        <v>307</v>
      </c>
      <c r="D51" s="40" t="s">
        <v>308</v>
      </c>
      <c r="E51" s="40" t="s">
        <v>309</v>
      </c>
      <c r="F51" s="40" t="s">
        <v>310</v>
      </c>
      <c r="G51" s="40" t="s">
        <v>311</v>
      </c>
      <c r="H51" s="40" t="s">
        <v>312</v>
      </c>
      <c r="I51" s="40" t="s">
        <v>313</v>
      </c>
      <c r="J51" s="40" t="s">
        <v>314</v>
      </c>
      <c r="K51" s="40" t="s">
        <v>315</v>
      </c>
      <c r="L51" s="40" t="s">
        <v>316</v>
      </c>
      <c r="M51" s="40" t="s">
        <v>317</v>
      </c>
      <c r="N51" s="40" t="s">
        <v>318</v>
      </c>
      <c r="O51" s="40" t="s">
        <v>319</v>
      </c>
      <c r="P51" s="40" t="s">
        <v>320</v>
      </c>
      <c r="Q51" s="40" t="s">
        <v>321</v>
      </c>
      <c r="R51" s="40" t="s">
        <v>322</v>
      </c>
      <c r="S51" s="40" t="s">
        <v>323</v>
      </c>
      <c r="T51" s="40" t="s">
        <v>324</v>
      </c>
      <c r="U51" s="40" t="s">
        <v>325</v>
      </c>
    </row>
    <row r="52" spans="2:21" x14ac:dyDescent="0.2">
      <c r="B52" s="40" t="s">
        <v>307</v>
      </c>
      <c r="C52" s="40" t="s">
        <v>308</v>
      </c>
      <c r="D52" s="40" t="s">
        <v>309</v>
      </c>
      <c r="E52" s="40" t="s">
        <v>310</v>
      </c>
      <c r="F52" s="40" t="s">
        <v>311</v>
      </c>
      <c r="G52" s="40" t="s">
        <v>312</v>
      </c>
      <c r="H52" s="40" t="s">
        <v>313</v>
      </c>
      <c r="I52" s="40" t="s">
        <v>314</v>
      </c>
      <c r="J52" s="40" t="s">
        <v>315</v>
      </c>
      <c r="K52" s="40" t="s">
        <v>316</v>
      </c>
      <c r="L52" s="40" t="s">
        <v>317</v>
      </c>
      <c r="M52" s="40" t="s">
        <v>318</v>
      </c>
      <c r="N52" s="40" t="s">
        <v>319</v>
      </c>
      <c r="O52" s="40" t="s">
        <v>320</v>
      </c>
      <c r="P52" s="40" t="s">
        <v>321</v>
      </c>
      <c r="Q52" s="40" t="s">
        <v>322</v>
      </c>
      <c r="R52" s="40" t="s">
        <v>323</v>
      </c>
      <c r="S52" s="40" t="s">
        <v>324</v>
      </c>
      <c r="T52" s="40" t="s">
        <v>325</v>
      </c>
      <c r="U52" s="40" t="s">
        <v>326</v>
      </c>
    </row>
    <row r="53" spans="2:21" x14ac:dyDescent="0.2">
      <c r="B53" s="40" t="s">
        <v>308</v>
      </c>
      <c r="C53" s="40" t="s">
        <v>309</v>
      </c>
      <c r="D53" s="40" t="s">
        <v>310</v>
      </c>
      <c r="E53" s="40" t="s">
        <v>311</v>
      </c>
      <c r="F53" s="40" t="s">
        <v>312</v>
      </c>
      <c r="G53" s="40" t="s">
        <v>313</v>
      </c>
      <c r="H53" s="40" t="s">
        <v>314</v>
      </c>
      <c r="I53" s="40" t="s">
        <v>315</v>
      </c>
      <c r="J53" s="40" t="s">
        <v>316</v>
      </c>
      <c r="K53" s="40" t="s">
        <v>317</v>
      </c>
      <c r="L53" s="40" t="s">
        <v>318</v>
      </c>
      <c r="M53" s="40" t="s">
        <v>319</v>
      </c>
      <c r="N53" s="40" t="s">
        <v>320</v>
      </c>
      <c r="O53" s="40" t="s">
        <v>321</v>
      </c>
      <c r="P53" s="40" t="s">
        <v>322</v>
      </c>
      <c r="Q53" s="40" t="s">
        <v>323</v>
      </c>
      <c r="R53" s="40" t="s">
        <v>324</v>
      </c>
      <c r="S53" s="40" t="s">
        <v>325</v>
      </c>
      <c r="T53" s="40" t="s">
        <v>326</v>
      </c>
      <c r="U53" s="40" t="s">
        <v>327</v>
      </c>
    </row>
    <row r="54" spans="2:21" x14ac:dyDescent="0.2">
      <c r="B54" s="40" t="s">
        <v>309</v>
      </c>
      <c r="C54" s="40" t="s">
        <v>310</v>
      </c>
      <c r="D54" s="40" t="s">
        <v>311</v>
      </c>
      <c r="E54" s="40" t="s">
        <v>312</v>
      </c>
      <c r="F54" s="40" t="s">
        <v>313</v>
      </c>
      <c r="G54" s="40" t="s">
        <v>314</v>
      </c>
      <c r="H54" s="40" t="s">
        <v>315</v>
      </c>
      <c r="I54" s="40" t="s">
        <v>316</v>
      </c>
      <c r="J54" s="40" t="s">
        <v>317</v>
      </c>
      <c r="K54" s="40" t="s">
        <v>318</v>
      </c>
      <c r="L54" s="40" t="s">
        <v>319</v>
      </c>
      <c r="M54" s="40" t="s">
        <v>320</v>
      </c>
      <c r="N54" s="40" t="s">
        <v>321</v>
      </c>
      <c r="O54" s="40" t="s">
        <v>322</v>
      </c>
      <c r="P54" s="40" t="s">
        <v>323</v>
      </c>
      <c r="Q54" s="40" t="s">
        <v>324</v>
      </c>
      <c r="R54" s="40" t="s">
        <v>325</v>
      </c>
      <c r="S54" s="40" t="s">
        <v>326</v>
      </c>
      <c r="T54" s="40" t="s">
        <v>327</v>
      </c>
      <c r="U54" s="40" t="s">
        <v>328</v>
      </c>
    </row>
    <row r="55" spans="2:21" x14ac:dyDescent="0.2">
      <c r="B55" s="40" t="s">
        <v>310</v>
      </c>
      <c r="C55" s="40" t="s">
        <v>311</v>
      </c>
      <c r="D55" s="40" t="s">
        <v>312</v>
      </c>
      <c r="E55" s="40" t="s">
        <v>313</v>
      </c>
      <c r="F55" s="40" t="s">
        <v>314</v>
      </c>
      <c r="G55" s="40" t="s">
        <v>315</v>
      </c>
      <c r="H55" s="40" t="s">
        <v>316</v>
      </c>
      <c r="I55" s="40" t="s">
        <v>317</v>
      </c>
      <c r="J55" s="40" t="s">
        <v>318</v>
      </c>
      <c r="K55" s="40" t="s">
        <v>319</v>
      </c>
      <c r="L55" s="40" t="s">
        <v>320</v>
      </c>
      <c r="M55" s="40" t="s">
        <v>321</v>
      </c>
      <c r="N55" s="40" t="s">
        <v>322</v>
      </c>
      <c r="O55" s="40" t="s">
        <v>323</v>
      </c>
      <c r="P55" s="40" t="s">
        <v>324</v>
      </c>
      <c r="Q55" s="40" t="s">
        <v>325</v>
      </c>
      <c r="R55" s="40" t="s">
        <v>326</v>
      </c>
      <c r="S55" s="40" t="s">
        <v>327</v>
      </c>
      <c r="T55" s="40" t="s">
        <v>328</v>
      </c>
      <c r="U55" s="40" t="s">
        <v>329</v>
      </c>
    </row>
    <row r="56" spans="2:21" x14ac:dyDescent="0.2">
      <c r="B56" s="40" t="s">
        <v>311</v>
      </c>
      <c r="C56" s="40" t="s">
        <v>312</v>
      </c>
      <c r="D56" s="40" t="s">
        <v>313</v>
      </c>
      <c r="E56" s="40" t="s">
        <v>314</v>
      </c>
      <c r="F56" s="40" t="s">
        <v>315</v>
      </c>
      <c r="G56" s="40" t="s">
        <v>316</v>
      </c>
      <c r="H56" s="40" t="s">
        <v>317</v>
      </c>
      <c r="I56" s="40" t="s">
        <v>318</v>
      </c>
      <c r="J56" s="40" t="s">
        <v>319</v>
      </c>
      <c r="K56" s="40" t="s">
        <v>320</v>
      </c>
      <c r="L56" s="40" t="s">
        <v>321</v>
      </c>
      <c r="M56" s="40" t="s">
        <v>322</v>
      </c>
      <c r="N56" s="40" t="s">
        <v>323</v>
      </c>
      <c r="O56" s="40" t="s">
        <v>324</v>
      </c>
      <c r="P56" s="40" t="s">
        <v>325</v>
      </c>
      <c r="Q56" s="40" t="s">
        <v>326</v>
      </c>
      <c r="R56" s="40" t="s">
        <v>327</v>
      </c>
      <c r="S56" s="40" t="s">
        <v>328</v>
      </c>
      <c r="T56" s="40" t="s">
        <v>329</v>
      </c>
      <c r="U56" s="40" t="s">
        <v>330</v>
      </c>
    </row>
    <row r="57" spans="2:21" x14ac:dyDescent="0.2">
      <c r="B57" s="40" t="s">
        <v>312</v>
      </c>
      <c r="C57" s="40" t="s">
        <v>313</v>
      </c>
      <c r="D57" s="40" t="s">
        <v>314</v>
      </c>
      <c r="E57" s="40" t="s">
        <v>315</v>
      </c>
      <c r="F57" s="40" t="s">
        <v>316</v>
      </c>
      <c r="G57" s="40" t="s">
        <v>317</v>
      </c>
      <c r="H57" s="40" t="s">
        <v>318</v>
      </c>
      <c r="I57" s="40" t="s">
        <v>319</v>
      </c>
      <c r="J57" s="40" t="s">
        <v>320</v>
      </c>
      <c r="K57" s="40" t="s">
        <v>321</v>
      </c>
      <c r="L57" s="40" t="s">
        <v>322</v>
      </c>
      <c r="M57" s="40" t="s">
        <v>323</v>
      </c>
      <c r="N57" s="40" t="s">
        <v>324</v>
      </c>
      <c r="O57" s="40" t="s">
        <v>325</v>
      </c>
      <c r="P57" s="40" t="s">
        <v>326</v>
      </c>
      <c r="Q57" s="40" t="s">
        <v>327</v>
      </c>
      <c r="R57" s="40" t="s">
        <v>328</v>
      </c>
      <c r="S57" s="40" t="s">
        <v>329</v>
      </c>
      <c r="T57" s="40" t="s">
        <v>330</v>
      </c>
      <c r="U57" s="40" t="s">
        <v>331</v>
      </c>
    </row>
    <row r="58" spans="2:21" x14ac:dyDescent="0.2">
      <c r="B58" s="40" t="s">
        <v>313</v>
      </c>
      <c r="C58" s="40" t="s">
        <v>314</v>
      </c>
      <c r="D58" s="40" t="s">
        <v>315</v>
      </c>
      <c r="E58" s="40" t="s">
        <v>316</v>
      </c>
      <c r="F58" s="40" t="s">
        <v>317</v>
      </c>
      <c r="G58" s="40" t="s">
        <v>318</v>
      </c>
      <c r="H58" s="40" t="s">
        <v>319</v>
      </c>
      <c r="I58" s="40" t="s">
        <v>320</v>
      </c>
      <c r="J58" s="40" t="s">
        <v>321</v>
      </c>
      <c r="K58" s="40" t="s">
        <v>322</v>
      </c>
      <c r="L58" s="40" t="s">
        <v>323</v>
      </c>
      <c r="M58" s="40" t="s">
        <v>324</v>
      </c>
      <c r="N58" s="40" t="s">
        <v>325</v>
      </c>
      <c r="O58" s="40" t="s">
        <v>326</v>
      </c>
      <c r="P58" s="40" t="s">
        <v>327</v>
      </c>
      <c r="Q58" s="40" t="s">
        <v>328</v>
      </c>
      <c r="R58" s="40" t="s">
        <v>329</v>
      </c>
      <c r="S58" s="40" t="s">
        <v>330</v>
      </c>
      <c r="T58" s="40" t="s">
        <v>331</v>
      </c>
      <c r="U58" s="40" t="s">
        <v>332</v>
      </c>
    </row>
    <row r="59" spans="2:21" x14ac:dyDescent="0.2">
      <c r="B59" s="40" t="s">
        <v>314</v>
      </c>
      <c r="C59" s="40" t="s">
        <v>315</v>
      </c>
      <c r="D59" s="40" t="s">
        <v>316</v>
      </c>
      <c r="E59" s="40" t="s">
        <v>317</v>
      </c>
      <c r="F59" s="40" t="s">
        <v>318</v>
      </c>
      <c r="G59" s="40" t="s">
        <v>319</v>
      </c>
      <c r="H59" s="40" t="s">
        <v>320</v>
      </c>
      <c r="I59" s="40" t="s">
        <v>321</v>
      </c>
      <c r="J59" s="40" t="s">
        <v>322</v>
      </c>
      <c r="K59" s="40" t="s">
        <v>323</v>
      </c>
      <c r="L59" s="40" t="s">
        <v>324</v>
      </c>
      <c r="M59" s="40" t="s">
        <v>325</v>
      </c>
      <c r="N59" s="40" t="s">
        <v>326</v>
      </c>
      <c r="O59" s="40" t="s">
        <v>327</v>
      </c>
      <c r="P59" s="40" t="s">
        <v>328</v>
      </c>
      <c r="Q59" s="40" t="s">
        <v>329</v>
      </c>
      <c r="R59" s="40" t="s">
        <v>330</v>
      </c>
      <c r="S59" s="40" t="s">
        <v>331</v>
      </c>
      <c r="T59" s="40" t="s">
        <v>332</v>
      </c>
      <c r="U59" s="40" t="s">
        <v>333</v>
      </c>
    </row>
    <row r="60" spans="2:21" x14ac:dyDescent="0.2">
      <c r="B60" s="40" t="s">
        <v>315</v>
      </c>
      <c r="C60" s="40" t="s">
        <v>316</v>
      </c>
      <c r="D60" s="40" t="s">
        <v>317</v>
      </c>
      <c r="E60" s="40" t="s">
        <v>318</v>
      </c>
      <c r="F60" s="40" t="s">
        <v>319</v>
      </c>
      <c r="G60" s="40" t="s">
        <v>320</v>
      </c>
      <c r="H60" s="40" t="s">
        <v>321</v>
      </c>
      <c r="I60" s="40" t="s">
        <v>322</v>
      </c>
      <c r="J60" s="40" t="s">
        <v>323</v>
      </c>
      <c r="K60" s="40" t="s">
        <v>324</v>
      </c>
      <c r="L60" s="40" t="s">
        <v>325</v>
      </c>
      <c r="M60" s="40" t="s">
        <v>326</v>
      </c>
      <c r="N60" s="40" t="s">
        <v>327</v>
      </c>
      <c r="O60" s="40" t="s">
        <v>328</v>
      </c>
      <c r="P60" s="40" t="s">
        <v>329</v>
      </c>
      <c r="Q60" s="40" t="s">
        <v>330</v>
      </c>
      <c r="R60" s="40" t="s">
        <v>331</v>
      </c>
      <c r="S60" s="40" t="s">
        <v>332</v>
      </c>
      <c r="T60" s="40" t="s">
        <v>333</v>
      </c>
      <c r="U60" s="40" t="s">
        <v>334</v>
      </c>
    </row>
    <row r="61" spans="2:21" x14ac:dyDescent="0.2">
      <c r="B61" s="40" t="s">
        <v>316</v>
      </c>
      <c r="C61" s="40" t="s">
        <v>317</v>
      </c>
      <c r="D61" s="40" t="s">
        <v>318</v>
      </c>
      <c r="E61" s="40" t="s">
        <v>319</v>
      </c>
      <c r="F61" s="40" t="s">
        <v>320</v>
      </c>
      <c r="G61" s="40" t="s">
        <v>321</v>
      </c>
      <c r="H61" s="40" t="s">
        <v>322</v>
      </c>
      <c r="I61" s="40" t="s">
        <v>323</v>
      </c>
      <c r="J61" s="40" t="s">
        <v>324</v>
      </c>
      <c r="K61" s="40" t="s">
        <v>325</v>
      </c>
      <c r="L61" s="40" t="s">
        <v>326</v>
      </c>
      <c r="M61" s="40" t="s">
        <v>327</v>
      </c>
      <c r="N61" s="40" t="s">
        <v>328</v>
      </c>
      <c r="O61" s="40" t="s">
        <v>329</v>
      </c>
      <c r="P61" s="40" t="s">
        <v>330</v>
      </c>
      <c r="Q61" s="40" t="s">
        <v>331</v>
      </c>
      <c r="R61" s="40" t="s">
        <v>332</v>
      </c>
      <c r="S61" s="40" t="s">
        <v>333</v>
      </c>
      <c r="T61" s="40" t="s">
        <v>334</v>
      </c>
      <c r="U61" s="40" t="s">
        <v>335</v>
      </c>
    </row>
    <row r="62" spans="2:21" x14ac:dyDescent="0.2">
      <c r="B62" s="40" t="s">
        <v>317</v>
      </c>
      <c r="C62" s="40" t="s">
        <v>318</v>
      </c>
      <c r="D62" s="40" t="s">
        <v>319</v>
      </c>
      <c r="E62" s="40" t="s">
        <v>320</v>
      </c>
      <c r="F62" s="40" t="s">
        <v>321</v>
      </c>
      <c r="G62" s="40" t="s">
        <v>322</v>
      </c>
      <c r="H62" s="40" t="s">
        <v>323</v>
      </c>
      <c r="I62" s="40" t="s">
        <v>324</v>
      </c>
      <c r="J62" s="40" t="s">
        <v>325</v>
      </c>
      <c r="K62" s="40" t="s">
        <v>326</v>
      </c>
      <c r="L62" s="40" t="s">
        <v>327</v>
      </c>
      <c r="M62" s="40" t="s">
        <v>328</v>
      </c>
      <c r="N62" s="40" t="s">
        <v>329</v>
      </c>
      <c r="O62" s="40" t="s">
        <v>330</v>
      </c>
      <c r="P62" s="40" t="s">
        <v>331</v>
      </c>
      <c r="Q62" s="40" t="s">
        <v>332</v>
      </c>
      <c r="R62" s="40" t="s">
        <v>333</v>
      </c>
      <c r="S62" s="40" t="s">
        <v>334</v>
      </c>
      <c r="T62" s="40" t="s">
        <v>335</v>
      </c>
      <c r="U62" s="40" t="s">
        <v>336</v>
      </c>
    </row>
    <row r="63" spans="2:21" x14ac:dyDescent="0.2">
      <c r="B63" s="40" t="s">
        <v>318</v>
      </c>
      <c r="C63" s="40" t="s">
        <v>319</v>
      </c>
      <c r="D63" s="40" t="s">
        <v>320</v>
      </c>
      <c r="E63" s="40" t="s">
        <v>321</v>
      </c>
      <c r="F63" s="40" t="s">
        <v>322</v>
      </c>
      <c r="G63" s="40" t="s">
        <v>323</v>
      </c>
      <c r="H63" s="40" t="s">
        <v>324</v>
      </c>
      <c r="I63" s="40" t="s">
        <v>325</v>
      </c>
      <c r="J63" s="40" t="s">
        <v>326</v>
      </c>
      <c r="K63" s="40" t="s">
        <v>327</v>
      </c>
      <c r="L63" s="40" t="s">
        <v>328</v>
      </c>
      <c r="M63" s="40" t="s">
        <v>329</v>
      </c>
      <c r="N63" s="40" t="s">
        <v>330</v>
      </c>
      <c r="O63" s="40" t="s">
        <v>331</v>
      </c>
      <c r="P63" s="40" t="s">
        <v>332</v>
      </c>
      <c r="Q63" s="40" t="s">
        <v>333</v>
      </c>
      <c r="R63" s="40" t="s">
        <v>334</v>
      </c>
      <c r="S63" s="40" t="s">
        <v>335</v>
      </c>
      <c r="T63" s="40" t="s">
        <v>336</v>
      </c>
      <c r="U63" s="40" t="s">
        <v>337</v>
      </c>
    </row>
    <row r="64" spans="2:21" x14ac:dyDescent="0.2">
      <c r="B64" s="40" t="s">
        <v>319</v>
      </c>
      <c r="C64" s="40" t="s">
        <v>320</v>
      </c>
      <c r="D64" s="40" t="s">
        <v>321</v>
      </c>
      <c r="E64" s="40" t="s">
        <v>322</v>
      </c>
      <c r="F64" s="40" t="s">
        <v>323</v>
      </c>
      <c r="G64" s="40" t="s">
        <v>324</v>
      </c>
      <c r="H64" s="40" t="s">
        <v>325</v>
      </c>
      <c r="I64" s="40" t="s">
        <v>326</v>
      </c>
      <c r="J64" s="40" t="s">
        <v>327</v>
      </c>
      <c r="K64" s="40" t="s">
        <v>328</v>
      </c>
      <c r="L64" s="40" t="s">
        <v>329</v>
      </c>
      <c r="M64" s="40" t="s">
        <v>330</v>
      </c>
      <c r="N64" s="40" t="s">
        <v>331</v>
      </c>
      <c r="O64" s="40" t="s">
        <v>332</v>
      </c>
      <c r="P64" s="40" t="s">
        <v>333</v>
      </c>
      <c r="Q64" s="40" t="s">
        <v>334</v>
      </c>
      <c r="R64" s="40" t="s">
        <v>335</v>
      </c>
      <c r="S64" s="40" t="s">
        <v>336</v>
      </c>
      <c r="T64" s="40" t="s">
        <v>337</v>
      </c>
      <c r="U64" s="40" t="s">
        <v>338</v>
      </c>
    </row>
    <row r="65" spans="2:2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2:21" x14ac:dyDescent="0.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2:21" x14ac:dyDescent="0.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x14ac:dyDescent="0.2">
      <c r="B84" s="40"/>
    </row>
    <row r="85" spans="2:21" x14ac:dyDescent="0.2">
      <c r="B85" s="40"/>
    </row>
    <row r="86" spans="2:21" x14ac:dyDescent="0.2">
      <c r="B86" s="40"/>
    </row>
  </sheetData>
  <autoFilter ref="B1:U86" xr:uid="{EB630D25-868C-4C65-9F4B-218D7CFE615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Budget-FIT</vt:lpstr>
      <vt:lpstr>NSF</vt:lpstr>
      <vt:lpstr>OSP</vt:lpstr>
      <vt:lpstr>    NOTES            </vt:lpstr>
      <vt:lpstr>Rate Sheet</vt:lpstr>
      <vt:lpstr>CW-Salary</vt:lpstr>
      <vt:lpstr>Budget-Output-Worksheet</vt:lpstr>
      <vt:lpstr>CW-FY</vt:lpstr>
      <vt:lpstr>CW-nextFY</vt:lpstr>
      <vt:lpstr>'Budget-FIT'!Print_Area</vt:lpstr>
      <vt:lpstr>OSP!Print_Area</vt:lpstr>
    </vt:vector>
  </TitlesOfParts>
  <Company>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Joy</dc:creator>
  <cp:lastModifiedBy>Robert Goodman</cp:lastModifiedBy>
  <cp:lastPrinted>2023-01-24T02:40:05Z</cp:lastPrinted>
  <dcterms:created xsi:type="dcterms:W3CDTF">1999-03-23T22:31:55Z</dcterms:created>
  <dcterms:modified xsi:type="dcterms:W3CDTF">2023-08-25T21:33:48Z</dcterms:modified>
</cp:coreProperties>
</file>